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RIIGIMAJADE üürilepingud/Kesk 12/_Leping/"/>
    </mc:Choice>
  </mc:AlternateContent>
  <xr:revisionPtr revIDLastSave="48" documentId="8_{B16EF0D1-7A21-48EF-AF74-2402D751182D}" xr6:coauthVersionLast="47" xr6:coauthVersionMax="47" xr10:uidLastSave="{EED06BD9-B433-4B05-9102-7A81AD90857B}"/>
  <bookViews>
    <workbookView xWindow="-110" yWindow="-110" windowWidth="19420" windowHeight="11620" xr2:uid="{E9D054A2-7359-47A4-A81D-35CBD57F32A8}"/>
  </bookViews>
  <sheets>
    <sheet name="Lisa 6.1. Lisa 1 Parendustööd" sheetId="33" r:id="rId1"/>
    <sheet name="Lisa 6.1. Lisa 2 Sisustus" sheetId="34" r:id="rId2"/>
  </sheets>
  <definedNames>
    <definedName name="_30_Ülekantavad_vahendid">#REF!</definedName>
    <definedName name="Aadress" localSheetId="0">#REF!</definedName>
    <definedName name="Aadress" localSheetId="1">#REF!</definedName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asta">#REF!</definedName>
    <definedName name="aeg">OFFSET(#REF!,0,#REF!,1,#REF!)</definedName>
    <definedName name="alge">OFFSET(#REF!,0,#REF!,1,#REF!)</definedName>
    <definedName name="Algus_veerg" localSheetId="1">#REF!</definedName>
    <definedName name="Algus_veerg">#REF!</definedName>
    <definedName name="ALL" localSheetId="0">#REF!</definedName>
    <definedName name="ALL" localSheetId="1">#REF!</definedName>
    <definedName name="ALL">#REF!</definedName>
    <definedName name="andmed" localSheetId="0">#REF!</definedName>
    <definedName name="andmed" localSheetId="1">#REF!</definedName>
    <definedName name="andmed">#REF!</definedName>
    <definedName name="andmed_kogemus" localSheetId="0">#REF!</definedName>
    <definedName name="andmed_kogemus" localSheetId="1">#REF!</definedName>
    <definedName name="andmed_kogemus">#REF!</definedName>
    <definedName name="andmed_ruumide_sobivus" localSheetId="0">#REF!</definedName>
    <definedName name="andmed_ruumide_sobivus" localSheetId="1">#REF!</definedName>
    <definedName name="andmed_ruumide_sobivus">#REF!</definedName>
    <definedName name="bilanss" localSheetId="1">#REF!</definedName>
    <definedName name="bilanss">#REF!</definedName>
    <definedName name="brutopind" localSheetId="0">#REF!</definedName>
    <definedName name="brutopind" localSheetId="1">#REF!</definedName>
    <definedName name="brutopind">#REF!</definedName>
    <definedName name="disk.määr" localSheetId="0">#REF!</definedName>
    <definedName name="disk.määr" localSheetId="1">#REF!</definedName>
    <definedName name="disk.määr">#REF!</definedName>
    <definedName name="eel_1">OFFSET(#REF!,1,0,1,#REF!)</definedName>
    <definedName name="eel_2">OFFSET(#REF!,30,0,1,#REF!)</definedName>
    <definedName name="eel_3">OFFSET(#REF!,60,0,1,#REF!)</definedName>
    <definedName name="eel_4">OFFSET(#REF!,88,0,1,#REF!)</definedName>
    <definedName name="eelarve">#REF!</definedName>
    <definedName name="eelarve_kokku" localSheetId="0">#REF!</definedName>
    <definedName name="eelarve_kokku" localSheetId="1">#REF!</definedName>
    <definedName name="eelarve_kokku">#REF!</definedName>
    <definedName name="erikülgsednurkterased" localSheetId="0">#REF!</definedName>
    <definedName name="erikülgsednurkterased" localSheetId="1">#REF!</definedName>
    <definedName name="erikülgsednurkterased">#REF!</definedName>
    <definedName name="erikülgsednurkterased140" localSheetId="0">#REF!</definedName>
    <definedName name="erikülgsednurkterased140" localSheetId="1">#REF!</definedName>
    <definedName name="erikülgsednurkterased140">#REF!</definedName>
    <definedName name="erikülgsednurkterased70" localSheetId="0">#REF!</definedName>
    <definedName name="erikülgsednurkterased70" localSheetId="1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aldur">#REF!</definedName>
    <definedName name="HEA">#REF!</definedName>
    <definedName name="HEB">#REF!</definedName>
    <definedName name="hind">#REF!</definedName>
    <definedName name="hinnang_asukoha_analüüs" localSheetId="0">#REF!</definedName>
    <definedName name="hinnang_asukoha_analüüs" localSheetId="1">#REF!</definedName>
    <definedName name="hinnang_asukoha_analüüs">#REF!</definedName>
    <definedName name="hüvitamine">#REF!</definedName>
    <definedName name="IPE" localSheetId="0">#REF!</definedName>
    <definedName name="IPE" localSheetId="1">#REF!</definedName>
    <definedName name="IPE">#REF!</definedName>
    <definedName name="Jum_osa">#REF!</definedName>
    <definedName name="karkass" localSheetId="0">#REF!</definedName>
    <definedName name="karkass" localSheetId="1">#REF!</definedName>
    <definedName name="karkass">#REF!</definedName>
    <definedName name="karkassilisa">#REF!</definedName>
    <definedName name="katus">#REF!</definedName>
    <definedName name="kehtiv_IRR" localSheetId="0">#REF!</definedName>
    <definedName name="kehtiv_IRR" localSheetId="1">#REF!</definedName>
    <definedName name="kehtiv_IRR">#REF!</definedName>
    <definedName name="kestvus">#REF!</definedName>
    <definedName name="kestvus2">#REF!</definedName>
    <definedName name="Kinnistu" localSheetId="1">#REF!</definedName>
    <definedName name="Kinnistu">#REF!</definedName>
    <definedName name="Kinnistud" localSheetId="1">#REF!</definedName>
    <definedName name="Kinnistud">#REF!</definedName>
    <definedName name="kipsilisa" localSheetId="0">#REF!</definedName>
    <definedName name="kipsilisa" localSheetId="1">#REF!</definedName>
    <definedName name="kipsilisa">#REF!</definedName>
    <definedName name="kipsvaheseinad" localSheetId="0">#REF!</definedName>
    <definedName name="kipsvaheseinad" localSheetId="1">#REF!</definedName>
    <definedName name="kipsvaheseinad">#REF!</definedName>
    <definedName name="kogu_eelarve_ületamine">#REF!</definedName>
    <definedName name="kood">#REF!</definedName>
    <definedName name="kor_1">OFFSET(#REF!,0,#REF!,1,#REF!)</definedName>
    <definedName name="kor_2">OFFSET(#REF!,0,#REF!,1,#REF!)</definedName>
    <definedName name="kor_3">OFFSET(#REF!,0,#REF!,1,#REF!)</definedName>
    <definedName name="kor_4">OFFSET(#REF!,0,#REF!,1,#REF!)</definedName>
    <definedName name="kor_5">OFFSET(#REF!,0,#REF!,1,#REF!)</definedName>
    <definedName name="kor_6">OFFSET(#REF!,0,#REF!,1,#REF!)</definedName>
    <definedName name="Kuupäev">#REF!</definedName>
    <definedName name="liik" localSheetId="1">#REF!</definedName>
    <definedName name="liik">#REF!</definedName>
    <definedName name="LISA" localSheetId="0">#REF!</definedName>
    <definedName name="LISA" localSheetId="1">#REF!</definedName>
    <definedName name="LISA">#REF!</definedName>
    <definedName name="lisakatuslagi" localSheetId="0">#REF!</definedName>
    <definedName name="lisakatuslagi" localSheetId="1">#REF!</definedName>
    <definedName name="lisakatuslagi">#REF!</definedName>
    <definedName name="ltasu" localSheetId="0">#REF!</definedName>
    <definedName name="ltasu" localSheetId="1">#REF!</definedName>
    <definedName name="ltasu">#REF!</definedName>
    <definedName name="Maksumus" localSheetId="0">#REF!</definedName>
    <definedName name="Maksumus" localSheetId="1">#REF!</definedName>
    <definedName name="Maksumus">#REF!</definedName>
    <definedName name="maksuvaba" localSheetId="0">#REF!</definedName>
    <definedName name="maksuvaba" localSheetId="1">#REF!</definedName>
    <definedName name="maksuvaba">#REF!</definedName>
    <definedName name="max.parkimiskoha_maksumus" localSheetId="0">#REF!</definedName>
    <definedName name="max.parkimiskoha_maksumus" localSheetId="1">#REF!</definedName>
    <definedName name="max.parkimiskoha_maksumus">#REF!</definedName>
    <definedName name="minist" localSheetId="1">#REF!</definedName>
    <definedName name="minist">#REF!</definedName>
    <definedName name="mullatööd" localSheetId="0">#REF!</definedName>
    <definedName name="mullatööd" localSheetId="1">#REF!</definedName>
    <definedName name="mullatööd">#REF!</definedName>
    <definedName name="nelikanttoru" localSheetId="0">#REF!</definedName>
    <definedName name="nelikanttoru" localSheetId="1">#REF!</definedName>
    <definedName name="nelikanttoru">#REF!</definedName>
    <definedName name="nelikanttoru150" localSheetId="0">#REF!</definedName>
    <definedName name="nelikanttoru150" localSheetId="1">#REF!</definedName>
    <definedName name="nelikanttoru150">#REF!</definedName>
    <definedName name="nelikanttoru30">#REF!</definedName>
    <definedName name="netopind">#REF!</definedName>
    <definedName name="Number">#REF!</definedName>
    <definedName name="objekt" localSheetId="0">#REF!</definedName>
    <definedName name="objekt" localSheetId="1">#REF!</definedName>
    <definedName name="objekt">#REF!</definedName>
    <definedName name="objekt_ruumide_sobivus" localSheetId="0">#REF!</definedName>
    <definedName name="objekt_ruumide_sobivus" localSheetId="1">#REF!</definedName>
    <definedName name="objekt_ruumide_sobivus">#REF!</definedName>
    <definedName name="objekti_aadress" localSheetId="0">#REF!</definedName>
    <definedName name="objekti_aadress" localSheetId="1">#REF!</definedName>
    <definedName name="objekti_aadress">#REF!</definedName>
    <definedName name="pakkujad_kogemus" localSheetId="0">#REF!</definedName>
    <definedName name="pakkujad_kogemus" localSheetId="1">#REF!</definedName>
    <definedName name="pakkujad_kogemus">#REF!</definedName>
    <definedName name="paneelsein" localSheetId="0">#REF!</definedName>
    <definedName name="paneelsein" localSheetId="1">#REF!</definedName>
    <definedName name="paneelsein">#REF!</definedName>
    <definedName name="paneelsein3" localSheetId="0">#REF!</definedName>
    <definedName name="paneelsein3" localSheetId="1">#REF!</definedName>
    <definedName name="paneelsein3">#REF!</definedName>
    <definedName name="pealkirjad" localSheetId="0">#REF!</definedName>
    <definedName name="pealkirjad" localSheetId="1">#REF!</definedName>
    <definedName name="pealkirjad">#REF!</definedName>
    <definedName name="pealkirjad_kogemus" localSheetId="0">#REF!</definedName>
    <definedName name="pealkirjad_kogemus" localSheetId="1">#REF!</definedName>
    <definedName name="pealkirjad_kogemus">#REF!</definedName>
    <definedName name="pealkirjad_ruumide_sobivus" localSheetId="0">#REF!</definedName>
    <definedName name="pealkirjad_ruumide_sobivus" localSheetId="1">#REF!</definedName>
    <definedName name="pealkirjad_ruumide_sobivus">#REF!</definedName>
    <definedName name="Periood" localSheetId="0">#REF!</definedName>
    <definedName name="Periood" localSheetId="1">#REF!</definedName>
    <definedName name="Periood">#REF!</definedName>
    <definedName name="piirkond">#REF!</definedName>
    <definedName name="plekkkatus" localSheetId="0">#REF!</definedName>
    <definedName name="plekkkatus" localSheetId="1">#REF!</definedName>
    <definedName name="plekkkatus">#REF!</definedName>
    <definedName name="plekksein" localSheetId="0">#REF!</definedName>
    <definedName name="plekksein" localSheetId="1">#REF!</definedName>
    <definedName name="plekksein">#REF!</definedName>
    <definedName name="pr_list">OFFSET(#REF!,0,0,#REF!-4,1)</definedName>
    <definedName name="pr_reg">OFFSET(#REF!,0,0,#REF!+1,1)</definedName>
    <definedName name="pro_1">OFFSET(#REF!,2,0,1,#REF!)</definedName>
    <definedName name="pro_2">OFFSET(#REF!,31,0,1,#REF!)</definedName>
    <definedName name="pro_3">OFFSET(#REF!,61,0,1,#REF!)</definedName>
    <definedName name="pro_4">OFFSET(#REF!,89,0,1,#REF!)</definedName>
    <definedName name="prognoos_ilma_meeskonna_ja_yldkuludeta" localSheetId="0">#REF!</definedName>
    <definedName name="prognoos_ilma_meeskonna_ja_yldkuludeta" localSheetId="1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 localSheetId="1">#REF!</definedName>
    <definedName name="prognoosi_muutmise_aeg">#REF!</definedName>
    <definedName name="prognoosi_periood" localSheetId="0">#REF!</definedName>
    <definedName name="prognoosi_periood" localSheetId="1">#REF!</definedName>
    <definedName name="prognoosi_periood">#REF!</definedName>
    <definedName name="projekti_nimi" localSheetId="0">#REF!</definedName>
    <definedName name="projekti_nimi" localSheetId="1">#REF!</definedName>
    <definedName name="projekti_nimi">#REF!</definedName>
    <definedName name="projekti_nr" localSheetId="0">#REF!</definedName>
    <definedName name="projekti_nr" localSheetId="1">#REF!</definedName>
    <definedName name="projekti_nr">#REF!</definedName>
    <definedName name="protsent" localSheetId="0">#REF!</definedName>
    <definedName name="protsent" localSheetId="1">#REF!</definedName>
    <definedName name="protsent">#REF!</definedName>
    <definedName name="punktid_asukohahinnang" localSheetId="0">#REF!</definedName>
    <definedName name="punktid_asukohahinnang" localSheetId="1">#REF!</definedName>
    <definedName name="punktid_asukohahinnang">#REF!</definedName>
    <definedName name="põrand" localSheetId="0">#REF!</definedName>
    <definedName name="põrand" localSheetId="1">#REF!</definedName>
    <definedName name="põrand">#REF!</definedName>
    <definedName name="Rahastusallikad">#REF!</definedName>
    <definedName name="Reserv" localSheetId="0">#REF!</definedName>
    <definedName name="Reserv">#REF!</definedName>
    <definedName name="ryytelkond">#REF!</definedName>
    <definedName name="sdfds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isu">#REF!</definedName>
    <definedName name="SOTS">#REF!</definedName>
    <definedName name="suletud_netopind" localSheetId="0">#REF!</definedName>
    <definedName name="suletud_netopind" localSheetId="1">#REF!</definedName>
    <definedName name="suletud_netopind">#REF!</definedName>
    <definedName name="suurim_eelarverea_yletamine">#REF!</definedName>
    <definedName name="Tabel" localSheetId="0">#REF!</definedName>
    <definedName name="Tabel" localSheetId="1">#REF!</definedName>
    <definedName name="Tabel">#REF!</definedName>
    <definedName name="tala" localSheetId="0">#REF!</definedName>
    <definedName name="tala" localSheetId="1">#REF!</definedName>
    <definedName name="tala">#REF!</definedName>
    <definedName name="TASU" localSheetId="0">#REF!</definedName>
    <definedName name="TASU" localSheetId="1">#REF!</definedName>
    <definedName name="TASU">#REF!</definedName>
    <definedName name="teg">OFFSET(#REF!,0,#REF!,1,#REF!)</definedName>
    <definedName name="teg_1">OFFSET(#REF!,0,0,1,#REF!)</definedName>
    <definedName name="teg_2">OFFSET(#REF!,29,0,1,#REF!)</definedName>
    <definedName name="teg_3">OFFSET(#REF!,59,0,1,#REF!)</definedName>
    <definedName name="teg_4">OFFSET(#REF!,87,0,1,#REF!)</definedName>
    <definedName name="Tehnoloog">#REF!</definedName>
    <definedName name="Tellija">#REF!</definedName>
    <definedName name="tellisseinad" localSheetId="0">#REF!</definedName>
    <definedName name="tellisseinad" localSheetId="1">#REF!</definedName>
    <definedName name="tellisseinad">#REF!</definedName>
    <definedName name="terastalad" localSheetId="0">#REF!</definedName>
    <definedName name="terastalad" localSheetId="1">#REF!</definedName>
    <definedName name="terastalad">#REF!</definedName>
    <definedName name="Toode">#REF!</definedName>
    <definedName name="TRANS" localSheetId="0">#REF!</definedName>
    <definedName name="TRANS" localSheetId="1">#REF!</definedName>
    <definedName name="TRANS">#REF!</definedName>
    <definedName name="Uus" localSheetId="0">#REF!</definedName>
    <definedName name="Uus" localSheetId="1">#REF!</definedName>
    <definedName name="Uus">#REF!</definedName>
    <definedName name="v" localSheetId="0">#REF!</definedName>
    <definedName name="v" localSheetId="1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3" l="1"/>
  <c r="K9" i="33"/>
  <c r="M152" i="34" l="1"/>
  <c r="M154" i="34" s="1"/>
  <c r="M151" i="34"/>
  <c r="M157" i="34" s="1"/>
  <c r="K151" i="34"/>
  <c r="F151" i="34"/>
  <c r="M150" i="34"/>
  <c r="M149" i="34"/>
  <c r="K148" i="34"/>
  <c r="I148" i="34"/>
  <c r="F148" i="34"/>
  <c r="K147" i="34"/>
  <c r="I147" i="34"/>
  <c r="F147" i="34"/>
  <c r="K146" i="34"/>
  <c r="I146" i="34"/>
  <c r="F146" i="34"/>
  <c r="K145" i="34"/>
  <c r="I145" i="34"/>
  <c r="F145" i="34"/>
  <c r="I144" i="34"/>
  <c r="F144" i="34"/>
  <c r="I143" i="34"/>
  <c r="F143" i="34"/>
  <c r="K142" i="34"/>
  <c r="I142" i="34"/>
  <c r="F142" i="34"/>
  <c r="K141" i="34"/>
  <c r="I141" i="34"/>
  <c r="F141" i="34"/>
  <c r="K140" i="34"/>
  <c r="I140" i="34"/>
  <c r="F140" i="34"/>
  <c r="K139" i="34"/>
  <c r="I139" i="34"/>
  <c r="F139" i="34"/>
  <c r="K138" i="34"/>
  <c r="I138" i="34"/>
  <c r="F138" i="34"/>
  <c r="K137" i="34"/>
  <c r="I137" i="34"/>
  <c r="F137" i="34"/>
  <c r="K136" i="34"/>
  <c r="I136" i="34"/>
  <c r="F136" i="34"/>
  <c r="K135" i="34"/>
  <c r="I135" i="34"/>
  <c r="F135" i="34"/>
  <c r="K134" i="34"/>
  <c r="I134" i="34"/>
  <c r="F134" i="34"/>
  <c r="K133" i="34"/>
  <c r="I133" i="34"/>
  <c r="F133" i="34"/>
  <c r="K132" i="34"/>
  <c r="I132" i="34"/>
  <c r="F132" i="34"/>
  <c r="K131" i="34"/>
  <c r="I131" i="34"/>
  <c r="F131" i="34"/>
  <c r="K130" i="34"/>
  <c r="I130" i="34"/>
  <c r="F130" i="34"/>
  <c r="K129" i="34"/>
  <c r="I129" i="34"/>
  <c r="F129" i="34"/>
  <c r="K128" i="34"/>
  <c r="I128" i="34"/>
  <c r="F128" i="34"/>
  <c r="K127" i="34"/>
  <c r="I127" i="34"/>
  <c r="F127" i="34"/>
  <c r="K126" i="34"/>
  <c r="I126" i="34"/>
  <c r="F126" i="34"/>
  <c r="K125" i="34"/>
  <c r="I125" i="34"/>
  <c r="F125" i="34"/>
  <c r="K124" i="34"/>
  <c r="I124" i="34"/>
  <c r="F124" i="34"/>
  <c r="K123" i="34"/>
  <c r="I123" i="34"/>
  <c r="F123" i="34"/>
  <c r="K122" i="34"/>
  <c r="I122" i="34"/>
  <c r="F122" i="34"/>
  <c r="K121" i="34"/>
  <c r="I121" i="34"/>
  <c r="F121" i="34"/>
  <c r="K120" i="34"/>
  <c r="I120" i="34"/>
  <c r="F120" i="34"/>
  <c r="K119" i="34"/>
  <c r="I119" i="34"/>
  <c r="F119" i="34"/>
  <c r="K118" i="34"/>
  <c r="I118" i="34"/>
  <c r="F118" i="34"/>
  <c r="K117" i="34"/>
  <c r="I117" i="34"/>
  <c r="F117" i="34"/>
  <c r="K116" i="34"/>
  <c r="I116" i="34"/>
  <c r="F116" i="34"/>
  <c r="K115" i="34"/>
  <c r="I115" i="34"/>
  <c r="F115" i="34"/>
  <c r="K114" i="34"/>
  <c r="I114" i="34"/>
  <c r="F114" i="34"/>
  <c r="K113" i="34"/>
  <c r="I113" i="34"/>
  <c r="F113" i="34"/>
  <c r="K112" i="34"/>
  <c r="I112" i="34"/>
  <c r="F112" i="34"/>
  <c r="K111" i="34"/>
  <c r="I111" i="34"/>
  <c r="F111" i="34"/>
  <c r="K110" i="34"/>
  <c r="I110" i="34"/>
  <c r="F110" i="34"/>
  <c r="K109" i="34"/>
  <c r="I109" i="34"/>
  <c r="F109" i="34"/>
  <c r="K108" i="34"/>
  <c r="I108" i="34"/>
  <c r="F108" i="34"/>
  <c r="K107" i="34"/>
  <c r="I107" i="34"/>
  <c r="F107" i="34"/>
  <c r="K106" i="34"/>
  <c r="I106" i="34"/>
  <c r="F106" i="34"/>
  <c r="K105" i="34"/>
  <c r="I105" i="34"/>
  <c r="F105" i="34"/>
  <c r="K104" i="34"/>
  <c r="I104" i="34"/>
  <c r="F104" i="34"/>
  <c r="K103" i="34"/>
  <c r="I103" i="34"/>
  <c r="F103" i="34"/>
  <c r="K102" i="34"/>
  <c r="I102" i="34"/>
  <c r="F102" i="34"/>
  <c r="K101" i="34"/>
  <c r="I101" i="34"/>
  <c r="F101" i="34"/>
  <c r="K100" i="34"/>
  <c r="I100" i="34"/>
  <c r="F100" i="34"/>
  <c r="K99" i="34"/>
  <c r="I99" i="34"/>
  <c r="F99" i="34"/>
  <c r="K98" i="34"/>
  <c r="I98" i="34"/>
  <c r="F98" i="34"/>
  <c r="K97" i="34"/>
  <c r="I97" i="34"/>
  <c r="F97" i="34"/>
  <c r="K96" i="34"/>
  <c r="I96" i="34"/>
  <c r="F96" i="34"/>
  <c r="K95" i="34"/>
  <c r="I95" i="34"/>
  <c r="F95" i="34"/>
  <c r="K94" i="34"/>
  <c r="I94" i="34"/>
  <c r="F94" i="34"/>
  <c r="K93" i="34"/>
  <c r="I93" i="34"/>
  <c r="F93" i="34"/>
  <c r="K92" i="34"/>
  <c r="I92" i="34"/>
  <c r="F92" i="34"/>
  <c r="K91" i="34"/>
  <c r="I91" i="34"/>
  <c r="F91" i="34"/>
  <c r="D68" i="33" s="1"/>
  <c r="K90" i="34"/>
  <c r="I90" i="34"/>
  <c r="F90" i="34"/>
  <c r="K89" i="34"/>
  <c r="I89" i="34"/>
  <c r="F89" i="34"/>
  <c r="I88" i="34"/>
  <c r="F88" i="34"/>
  <c r="I87" i="34"/>
  <c r="F87" i="34"/>
  <c r="K86" i="34"/>
  <c r="I86" i="34"/>
  <c r="F86" i="34"/>
  <c r="K85" i="34"/>
  <c r="I85" i="34"/>
  <c r="F85" i="34"/>
  <c r="K84" i="34"/>
  <c r="I84" i="34"/>
  <c r="F84" i="34"/>
  <c r="K83" i="34"/>
  <c r="I83" i="34"/>
  <c r="F83" i="34"/>
  <c r="K82" i="34"/>
  <c r="I82" i="34"/>
  <c r="F82" i="34"/>
  <c r="K81" i="34"/>
  <c r="I81" i="34"/>
  <c r="F81" i="34"/>
  <c r="K80" i="34"/>
  <c r="I80" i="34"/>
  <c r="F80" i="34"/>
  <c r="K79" i="34"/>
  <c r="I79" i="34"/>
  <c r="F79" i="34"/>
  <c r="K78" i="34"/>
  <c r="I78" i="34"/>
  <c r="F78" i="34"/>
  <c r="K77" i="34"/>
  <c r="I77" i="34"/>
  <c r="F77" i="34"/>
  <c r="K76" i="34"/>
  <c r="I76" i="34"/>
  <c r="F76" i="34"/>
  <c r="K75" i="34"/>
  <c r="I75" i="34"/>
  <c r="F75" i="34"/>
  <c r="K74" i="34"/>
  <c r="I74" i="34"/>
  <c r="F74" i="34"/>
  <c r="K73" i="34"/>
  <c r="I73" i="34"/>
  <c r="F73" i="34"/>
  <c r="K72" i="34"/>
  <c r="I72" i="34"/>
  <c r="F72" i="34"/>
  <c r="K71" i="34"/>
  <c r="I71" i="34"/>
  <c r="F71" i="34"/>
  <c r="K70" i="34"/>
  <c r="I70" i="34"/>
  <c r="F70" i="34"/>
  <c r="K69" i="34"/>
  <c r="I69" i="34"/>
  <c r="F69" i="34"/>
  <c r="K68" i="34"/>
  <c r="I68" i="34"/>
  <c r="F68" i="34"/>
  <c r="K67" i="34"/>
  <c r="I67" i="34"/>
  <c r="F67" i="34"/>
  <c r="K66" i="34"/>
  <c r="I66" i="34"/>
  <c r="F66" i="34"/>
  <c r="K65" i="34"/>
  <c r="I65" i="34"/>
  <c r="F65" i="34"/>
  <c r="K64" i="34"/>
  <c r="I64" i="34"/>
  <c r="F64" i="34"/>
  <c r="K63" i="34"/>
  <c r="I63" i="34"/>
  <c r="F63" i="34"/>
  <c r="K62" i="34"/>
  <c r="I62" i="34"/>
  <c r="F62" i="34"/>
  <c r="K61" i="34"/>
  <c r="I61" i="34"/>
  <c r="F61" i="34"/>
  <c r="K60" i="34"/>
  <c r="I60" i="34"/>
  <c r="F60" i="34"/>
  <c r="K59" i="34"/>
  <c r="I59" i="34"/>
  <c r="F59" i="34"/>
  <c r="K58" i="34"/>
  <c r="I58" i="34"/>
  <c r="F58" i="34"/>
  <c r="K57" i="34"/>
  <c r="I57" i="34"/>
  <c r="F57" i="34"/>
  <c r="K56" i="34"/>
  <c r="I56" i="34"/>
  <c r="F56" i="34"/>
  <c r="K55" i="34"/>
  <c r="I55" i="34"/>
  <c r="F55" i="34"/>
  <c r="K54" i="34"/>
  <c r="I54" i="34"/>
  <c r="F54" i="34"/>
  <c r="K53" i="34"/>
  <c r="I53" i="34"/>
  <c r="F53" i="34"/>
  <c r="K52" i="34"/>
  <c r="I52" i="34"/>
  <c r="F52" i="34"/>
  <c r="K51" i="34"/>
  <c r="I51" i="34"/>
  <c r="F51" i="34"/>
  <c r="K50" i="34"/>
  <c r="I50" i="34"/>
  <c r="F50" i="34"/>
  <c r="K49" i="34"/>
  <c r="I49" i="34"/>
  <c r="F49" i="34"/>
  <c r="K48" i="34"/>
  <c r="I48" i="34"/>
  <c r="F48" i="34"/>
  <c r="K47" i="34"/>
  <c r="I47" i="34"/>
  <c r="F47" i="34"/>
  <c r="K46" i="34"/>
  <c r="I46" i="34"/>
  <c r="F46" i="34"/>
  <c r="K45" i="34"/>
  <c r="I45" i="34"/>
  <c r="F45" i="34"/>
  <c r="K44" i="34"/>
  <c r="I44" i="34"/>
  <c r="F44" i="34"/>
  <c r="K43" i="34"/>
  <c r="I43" i="34"/>
  <c r="F43" i="34"/>
  <c r="K42" i="34"/>
  <c r="I42" i="34"/>
  <c r="F42" i="34"/>
  <c r="K41" i="34"/>
  <c r="I41" i="34"/>
  <c r="F41" i="34"/>
  <c r="K40" i="34"/>
  <c r="I40" i="34"/>
  <c r="F40" i="34"/>
  <c r="K39" i="34"/>
  <c r="I39" i="34"/>
  <c r="F39" i="34"/>
  <c r="K38" i="34"/>
  <c r="I38" i="34"/>
  <c r="F38" i="34"/>
  <c r="K37" i="34"/>
  <c r="I37" i="34"/>
  <c r="F37" i="34"/>
  <c r="K36" i="34"/>
  <c r="I36" i="34"/>
  <c r="F36" i="34"/>
  <c r="K35" i="34"/>
  <c r="I35" i="34"/>
  <c r="F35" i="34"/>
  <c r="K34" i="34"/>
  <c r="I34" i="34"/>
  <c r="F34" i="34"/>
  <c r="K33" i="34"/>
  <c r="I33" i="34"/>
  <c r="F33" i="34"/>
  <c r="K32" i="34"/>
  <c r="I32" i="34"/>
  <c r="F32" i="34"/>
  <c r="K31" i="34"/>
  <c r="I31" i="34"/>
  <c r="F31" i="34"/>
  <c r="K30" i="34"/>
  <c r="I30" i="34"/>
  <c r="F30" i="34"/>
  <c r="K29" i="34"/>
  <c r="I29" i="34"/>
  <c r="F29" i="34"/>
  <c r="K28" i="34"/>
  <c r="I28" i="34"/>
  <c r="F28" i="34"/>
  <c r="K27" i="34"/>
  <c r="I27" i="34"/>
  <c r="F27" i="34"/>
  <c r="K26" i="34"/>
  <c r="I26" i="34"/>
  <c r="F26" i="34"/>
  <c r="K25" i="34"/>
  <c r="I25" i="34"/>
  <c r="F25" i="34"/>
  <c r="K24" i="34"/>
  <c r="I24" i="34"/>
  <c r="F24" i="34"/>
  <c r="K23" i="34"/>
  <c r="I23" i="34"/>
  <c r="F23" i="34"/>
  <c r="K22" i="34"/>
  <c r="I22" i="34"/>
  <c r="F22" i="34"/>
  <c r="K21" i="34"/>
  <c r="I21" i="34"/>
  <c r="F21" i="34"/>
  <c r="K20" i="34"/>
  <c r="I20" i="34"/>
  <c r="F20" i="34"/>
  <c r="K19" i="34"/>
  <c r="I19" i="34"/>
  <c r="F19" i="34"/>
  <c r="K18" i="34"/>
  <c r="I18" i="34"/>
  <c r="F18" i="34"/>
  <c r="K17" i="34"/>
  <c r="I17" i="34"/>
  <c r="F17" i="34"/>
  <c r="K16" i="34"/>
  <c r="I16" i="34"/>
  <c r="F16" i="34"/>
  <c r="K15" i="34"/>
  <c r="I15" i="34"/>
  <c r="F15" i="34"/>
  <c r="K14" i="34"/>
  <c r="I14" i="34"/>
  <c r="F14" i="34"/>
  <c r="K13" i="34"/>
  <c r="I13" i="34"/>
  <c r="F13" i="34"/>
  <c r="K12" i="34"/>
  <c r="I12" i="34"/>
  <c r="F12" i="34"/>
  <c r="K11" i="34"/>
  <c r="I11" i="34"/>
  <c r="F11" i="34"/>
  <c r="K10" i="34"/>
  <c r="I10" i="34"/>
  <c r="F10" i="34"/>
  <c r="F150" i="34" s="1"/>
  <c r="K9" i="34"/>
  <c r="I9" i="34"/>
  <c r="F9" i="34"/>
  <c r="K8" i="34"/>
  <c r="I8" i="34"/>
  <c r="F8" i="34"/>
  <c r="K7" i="34"/>
  <c r="K149" i="34" s="1"/>
  <c r="I7" i="34"/>
  <c r="F7" i="34"/>
  <c r="F149" i="34" s="1"/>
  <c r="D103" i="33"/>
  <c r="E97" i="33"/>
  <c r="O17" i="33" s="1"/>
  <c r="D91" i="33"/>
  <c r="D90" i="33" s="1"/>
  <c r="D86" i="33"/>
  <c r="D85" i="33" s="1"/>
  <c r="D84" i="33" s="1"/>
  <c r="D82" i="33"/>
  <c r="D72" i="33"/>
  <c r="D59" i="33"/>
  <c r="D53" i="33"/>
  <c r="D48" i="33"/>
  <c r="D45" i="33"/>
  <c r="D34" i="33"/>
  <c r="D28" i="33"/>
  <c r="D25" i="33"/>
  <c r="D21" i="33"/>
  <c r="D12" i="33"/>
  <c r="O11" i="33"/>
  <c r="D10" i="33"/>
  <c r="D9" i="33" s="1"/>
  <c r="N15" i="33"/>
  <c r="L15" i="33"/>
  <c r="N17" i="33" l="1"/>
  <c r="N11" i="33"/>
  <c r="F152" i="34"/>
  <c r="K159" i="34"/>
  <c r="K152" i="34"/>
  <c r="K155" i="34"/>
  <c r="M159" i="34"/>
  <c r="M156" i="34"/>
  <c r="F155" i="34"/>
  <c r="D67" i="33"/>
  <c r="D33" i="33" s="1"/>
  <c r="D32" i="33" s="1"/>
  <c r="D27" i="33" s="1"/>
  <c r="D97" i="33" s="1"/>
  <c r="F97" i="33"/>
  <c r="M158" i="34"/>
  <c r="K150" i="34"/>
  <c r="M155" i="34"/>
  <c r="L11" i="33"/>
  <c r="K158" i="34"/>
  <c r="M153" i="34"/>
  <c r="L17" i="33"/>
  <c r="D101" i="33" l="1"/>
  <c r="O10" i="33"/>
  <c r="F160" i="34"/>
  <c r="F161" i="34" s="1"/>
  <c r="K154" i="34"/>
  <c r="K157" i="34" s="1"/>
  <c r="K153" i="34"/>
  <c r="K156" i="34" s="1"/>
  <c r="F154" i="34"/>
  <c r="F157" i="34" s="1"/>
  <c r="F153" i="34"/>
  <c r="F156" i="34" s="1"/>
  <c r="D100" i="33" l="1"/>
  <c r="O13" i="33" s="1"/>
  <c r="O12" i="33"/>
  <c r="N10" i="33"/>
  <c r="N12" i="33" s="1"/>
  <c r="L10" i="33"/>
  <c r="L12" i="33" s="1"/>
  <c r="L13" i="33" l="1"/>
  <c r="N13" i="33"/>
  <c r="N18" i="33" l="1"/>
  <c r="L18" i="33"/>
  <c r="D98" i="33" l="1"/>
  <c r="O14" i="33" l="1"/>
  <c r="D102" i="33"/>
  <c r="D105" i="33" l="1"/>
  <c r="D107" i="33"/>
  <c r="D106" i="33" s="1"/>
  <c r="L14" i="33"/>
  <c r="L16" i="33" s="1"/>
  <c r="N14" i="33"/>
  <c r="N16" i="33" s="1"/>
  <c r="O16" i="33"/>
  <c r="D108" i="3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97" authorId="0" shapeId="0" xr:uid="{ACEAB68B-644B-4CFB-8C55-02A42977D84A}">
      <text>
        <r>
          <rPr>
            <sz val="9"/>
            <color indexed="81"/>
            <rFont val="Tahoma"/>
            <family val="2"/>
            <charset val="186"/>
          </rPr>
          <t>Ilma sisustuseta</t>
        </r>
      </text>
    </comment>
  </commentList>
</comments>
</file>

<file path=xl/sharedStrings.xml><?xml version="1.0" encoding="utf-8"?>
<sst xmlns="http://schemas.openxmlformats.org/spreadsheetml/2006/main" count="645" uniqueCount="447">
  <si>
    <t>Lisa nr 1</t>
  </si>
  <si>
    <t>Ekplikatsioon</t>
  </si>
  <si>
    <t>Tööde loetelu ja eeldatav maksumus - "Valga riigimaja, Kesk 12"</t>
  </si>
  <si>
    <t>Eksplikatsioon</t>
  </si>
  <si>
    <t>Jrk
nr</t>
  </si>
  <si>
    <t>Töö nimetus</t>
  </si>
  <si>
    <t>Eeldatav maksumus, EUR, km-ta</t>
  </si>
  <si>
    <t>Üürnikuspetsiifiline osa ehitusest</t>
  </si>
  <si>
    <t>Üürnikuspetsiifiline osa sisustusest</t>
  </si>
  <si>
    <t>PARENDUSTÖÖDE JAGUNEMINE:</t>
  </si>
  <si>
    <t>RaM osakaal pinnast</t>
  </si>
  <si>
    <t>RaM maksumus</t>
  </si>
  <si>
    <t>Aktiivne vakantsus</t>
  </si>
  <si>
    <t>Aktiivne vakants maksumus</t>
  </si>
  <si>
    <t>Üürnik</t>
  </si>
  <si>
    <t>Ainukasutuses pind</t>
  </si>
  <si>
    <t>Ühiskasutuses korruste pind</t>
  </si>
  <si>
    <t>Ühiskasutuses hoone pind</t>
  </si>
  <si>
    <t>Ühiskasutuses muu pind</t>
  </si>
  <si>
    <t>Kokku</t>
  </si>
  <si>
    <t>Osakaal</t>
  </si>
  <si>
    <t>ARENDUSTEGEVUS</t>
  </si>
  <si>
    <t>Kinnisvara omandamise ja väärtustamise kulud</t>
  </si>
  <si>
    <t>Parendustööd</t>
  </si>
  <si>
    <t>1.1.</t>
  </si>
  <si>
    <t>Haldamine</t>
  </si>
  <si>
    <t>Projektijuhtimine</t>
  </si>
  <si>
    <t>Tellija muud arendusaegsed kulud; va intress</t>
  </si>
  <si>
    <t>Parendustööde + Projektijuhtimise otsene kulu</t>
  </si>
  <si>
    <t xml:space="preserve">Rahandusministeerium </t>
  </si>
  <si>
    <t>2.1.</t>
  </si>
  <si>
    <t>Omanikujärelevalve</t>
  </si>
  <si>
    <t>Projektijuhtimise kaudne kulu</t>
  </si>
  <si>
    <t>2.2.</t>
  </si>
  <si>
    <t>Lubade taotlemisega seotud kulud</t>
  </si>
  <si>
    <t>Intress</t>
  </si>
  <si>
    <t>2.3.</t>
  </si>
  <si>
    <t>Muud kontrorikulud</t>
  </si>
  <si>
    <t>CO2 vahendid</t>
  </si>
  <si>
    <t>2.4.</t>
  </si>
  <si>
    <t>Ekspertiisid, konsultatsioonid, mõõtmised jne</t>
  </si>
  <si>
    <t>Parendustööde algväärtus</t>
  </si>
  <si>
    <t>2.5.</t>
  </si>
  <si>
    <t>Ehitusaegne kindlustus</t>
  </si>
  <si>
    <t>Üürniku spetsifiline osa parendustöödest</t>
  </si>
  <si>
    <t>2.6.</t>
  </si>
  <si>
    <t>Kulud seoses ehitustööde katkemisega</t>
  </si>
  <si>
    <t>Parendustööde lõppväärtus</t>
  </si>
  <si>
    <t>2.7.</t>
  </si>
  <si>
    <t>Juriidiline nõustamine</t>
  </si>
  <si>
    <t>2.8.</t>
  </si>
  <si>
    <t>Muud tellija ehitusaegsed kulud</t>
  </si>
  <si>
    <t>Liitumised</t>
  </si>
  <si>
    <t>3.1.</t>
  </si>
  <si>
    <t>Elektrivõimsuse suurendamine</t>
  </si>
  <si>
    <t>3.2.</t>
  </si>
  <si>
    <t>…</t>
  </si>
  <si>
    <t>Projektijuhtimise otsesed kulud</t>
  </si>
  <si>
    <t>Üüritav pind kokku</t>
  </si>
  <si>
    <t>4.1.</t>
  </si>
  <si>
    <t>Projektijuhtimise meeskonnakulud</t>
  </si>
  <si>
    <t>Passiivne vakantsus</t>
  </si>
  <si>
    <t>EHITAMINE</t>
  </si>
  <si>
    <t>Projekteerimine ja uuringud</t>
  </si>
  <si>
    <t>5.1.</t>
  </si>
  <si>
    <t>Projekteerimine</t>
  </si>
  <si>
    <t>5.2.</t>
  </si>
  <si>
    <t>Tööprojektide koostamine</t>
  </si>
  <si>
    <t>5.3.</t>
  </si>
  <si>
    <t xml:space="preserve">Muinsuskaitse uuringud </t>
  </si>
  <si>
    <t>Ehituslepingud</t>
  </si>
  <si>
    <t>6.1.</t>
  </si>
  <si>
    <t>Ehituse petöövõtt</t>
  </si>
  <si>
    <t>6.1.1.</t>
  </si>
  <si>
    <t>Välisrajatised</t>
  </si>
  <si>
    <t>Ettevalmistus- ja lammutustööd</t>
  </si>
  <si>
    <t>Muinsukaitseliste detailide kaitse</t>
  </si>
  <si>
    <t>Välistreppide korrastamine</t>
  </si>
  <si>
    <t>Varikatuse korrastamine</t>
  </si>
  <si>
    <t>Välisvõrgud</t>
  </si>
  <si>
    <t>Välisvalgustus</t>
  </si>
  <si>
    <t>Kaeved maa-alal</t>
  </si>
  <si>
    <t>Maa-ala pinnakatted</t>
  </si>
  <si>
    <t>Väravad ja piirdeaed</t>
  </si>
  <si>
    <t>Väikeehitised maa-alal</t>
  </si>
  <si>
    <t>6.1.2.</t>
  </si>
  <si>
    <t>Alused ja vundamendid</t>
  </si>
  <si>
    <t>Vundamendid</t>
  </si>
  <si>
    <t>Aluspõrandad</t>
  </si>
  <si>
    <t>6.1.3.</t>
  </si>
  <si>
    <t>Kandetarindid</t>
  </si>
  <si>
    <t>Metalltarindid</t>
  </si>
  <si>
    <t>Kandvad ja välisseinad</t>
  </si>
  <si>
    <t>Vahe- ja katuslaed</t>
  </si>
  <si>
    <t>Trepielemendid</t>
  </si>
  <si>
    <t>6.1.4.</t>
  </si>
  <si>
    <t>Fassaadielemendid ja katused</t>
  </si>
  <si>
    <t>Aknad</t>
  </si>
  <si>
    <t>Välisuksed ja väravad</t>
  </si>
  <si>
    <t>Piirded ja käiguteed</t>
  </si>
  <si>
    <t>Olemasoleva fassaadi, sokli ja karniisi puhastamine ja parandamine</t>
  </si>
  <si>
    <t>Katusetarindid</t>
  </si>
  <si>
    <t>6.1.5.</t>
  </si>
  <si>
    <t>Ruumitarindid ja pinnakatted</t>
  </si>
  <si>
    <t>Vaheseinad</t>
  </si>
  <si>
    <t>Siseuksed</t>
  </si>
  <si>
    <t>Siseseinte pinnakatted</t>
  </si>
  <si>
    <t>x</t>
  </si>
  <si>
    <t>Lagede pinnakatted</t>
  </si>
  <si>
    <t>Treppide pinnakatted</t>
  </si>
  <si>
    <t>Põrandad ja pinnakatted</t>
  </si>
  <si>
    <t>Eriruumide pinnakatted</t>
  </si>
  <si>
    <t>6.1.6.</t>
  </si>
  <si>
    <t>Sisustus, inventar, seadmed</t>
  </si>
  <si>
    <t>Eritellimusmöödbel - Lisa 2 Sisustus</t>
  </si>
  <si>
    <t>Aknakatted</t>
  </si>
  <si>
    <t>Sanitaarruumide kohtkindel inventar</t>
  </si>
  <si>
    <t>Tõste- ja teisaldusmasinad</t>
  </si>
  <si>
    <t>6.1.7.</t>
  </si>
  <si>
    <t>Tehnosüsteemid</t>
  </si>
  <si>
    <t>Veevarustus ja kanalisatsioon</t>
  </si>
  <si>
    <t>Küte, ventilatsioon ja jahutus</t>
  </si>
  <si>
    <t>Tuletõrjevarustus</t>
  </si>
  <si>
    <t>Tugevvoolu paigaldis</t>
  </si>
  <si>
    <t>Nõrkvoolupaigaldis ja automaatika</t>
  </si>
  <si>
    <t>6.1.8.</t>
  </si>
  <si>
    <t>Ehitusplatsi üld- ja korralduskulud</t>
  </si>
  <si>
    <t>6.1.9.</t>
  </si>
  <si>
    <t>Asenduspinna NV tööd</t>
  </si>
  <si>
    <t>6.2.</t>
  </si>
  <si>
    <t>Infograafika</t>
  </si>
  <si>
    <t>6.2.1.</t>
  </si>
  <si>
    <t>SISUSTAMINE</t>
  </si>
  <si>
    <t>Sisustus ja kunstiteosed</t>
  </si>
  <si>
    <t>7.1.</t>
  </si>
  <si>
    <t>Tavasisustus</t>
  </si>
  <si>
    <t>7.2.</t>
  </si>
  <si>
    <t>Erisisustus</t>
  </si>
  <si>
    <t>7.3.</t>
  </si>
  <si>
    <t>Kunst</t>
  </si>
  <si>
    <t>7.4.</t>
  </si>
  <si>
    <t>Kunstikonkursi korralduskulud</t>
  </si>
  <si>
    <t>RESERV</t>
  </si>
  <si>
    <t>Reserv</t>
  </si>
  <si>
    <t>8.1.</t>
  </si>
  <si>
    <t>Reserv (ehitus)</t>
  </si>
  <si>
    <t>8.2.</t>
  </si>
  <si>
    <t>Reserv (sisustus)</t>
  </si>
  <si>
    <t>8.3.</t>
  </si>
  <si>
    <t>Reserv (parkla)</t>
  </si>
  <si>
    <t>8.4.</t>
  </si>
  <si>
    <t>Lepingutega sidumata reserv</t>
  </si>
  <si>
    <t>8.5.</t>
  </si>
  <si>
    <t>EELDATAV MAKSUMUS KOKKU, KM-TA</t>
  </si>
  <si>
    <t>EHITUSTÖÖDE AEGNE INTRESS</t>
  </si>
  <si>
    <t>Intressikulu</t>
  </si>
  <si>
    <t>PROJEKTIJUHTIMISE KAUDSED KULUD, KM-TA</t>
  </si>
  <si>
    <t>EELDATAV MAKSUMUS KOKKU KOOS KAUDSETE KULUDEGA, KM-TA</t>
  </si>
  <si>
    <t>SISSEVOOL, KM-TA</t>
  </si>
  <si>
    <t>CO2 toetus</t>
  </si>
  <si>
    <t>EELDATAV MAKSUMUS KOOS KAUDSETE KULUDE JA SISSEVOOLUGA, KM-TA</t>
  </si>
  <si>
    <t xml:space="preserve">KÄIBEMAKS </t>
  </si>
  <si>
    <t>EELDATAV MAKSUMUS KOKKU, KM-GA</t>
  </si>
  <si>
    <t>Lisa nr 2</t>
  </si>
  <si>
    <t xml:space="preserve">Sisustuse nimekiri ja eeldatav maksumus </t>
  </si>
  <si>
    <t>Sisustuse jagunemine (ainukasutuses pinnal)</t>
  </si>
  <si>
    <t>Tähis</t>
  </si>
  <si>
    <t>Nimetus</t>
  </si>
  <si>
    <t>Kogus, tk</t>
  </si>
  <si>
    <t>Hind, EUR, km-ta</t>
  </si>
  <si>
    <t>RAM kogus</t>
  </si>
  <si>
    <t>RAM maksumus</t>
  </si>
  <si>
    <t>Aktiivne vakantsus kogus</t>
  </si>
  <si>
    <t>Aktiivne vakantsus maksumus</t>
  </si>
  <si>
    <t>ML-01a</t>
  </si>
  <si>
    <t>Elektriline töölaud sirmi ja sahtliboksiga 1800mm</t>
  </si>
  <si>
    <t>ML-01a-1</t>
  </si>
  <si>
    <t>ML-01b</t>
  </si>
  <si>
    <t>Elektriline töölaud sirmi ja sahtliboksiga 1400mm</t>
  </si>
  <si>
    <t>ML-01b-1</t>
  </si>
  <si>
    <t>Elektriline töölaud sirmiga 1400mm</t>
  </si>
  <si>
    <t>ML-01b-2</t>
  </si>
  <si>
    <t>Elektriline töölaud kõrge sirmi ja sahtliboksiga 1400mm</t>
  </si>
  <si>
    <t>ML-01b-3</t>
  </si>
  <si>
    <t xml:space="preserve">Elektriline töölaud sahtliboksiga 1400mm </t>
  </si>
  <si>
    <t>ML-01c</t>
  </si>
  <si>
    <t>Elektriline töölaud sirmi ja sahtliboksiga 1600mm</t>
  </si>
  <si>
    <t>ML-01c-1</t>
  </si>
  <si>
    <t>Elektriline töölaud kõrge sirmi ja sahtliboksiga 1600mm</t>
  </si>
  <si>
    <t>ML-02a</t>
  </si>
  <si>
    <t>Elektriline töölauajalad koos eritellimusel lauaplaadi (1000 x 1400) ja esikilbiga EM-36</t>
  </si>
  <si>
    <t>ML-02b</t>
  </si>
  <si>
    <t>Elektriline töölauajalad koos eritellimusel lauaplaadi (1000 x 1600) ja esikilbiga EM-36 + sahtliboks</t>
  </si>
  <si>
    <t>ML-03a</t>
  </si>
  <si>
    <t>Koosolekute laud ovaal 1200x2060mm</t>
  </si>
  <si>
    <t xml:space="preserve">ML-03b </t>
  </si>
  <si>
    <t>Koosolekute laud 2060x1000mm</t>
  </si>
  <si>
    <t>ML-03c</t>
  </si>
  <si>
    <t>Koosolekute laud 3500x1200mm</t>
  </si>
  <si>
    <t>ML-03d</t>
  </si>
  <si>
    <t>Koosolekute laud 2800x1000mm</t>
  </si>
  <si>
    <t>ML-04</t>
  </si>
  <si>
    <t>Koosolekute laud d-1200mm</t>
  </si>
  <si>
    <t>ML-05a</t>
  </si>
  <si>
    <t>Koosolekute laud d-900mm</t>
  </si>
  <si>
    <t>ML-05b</t>
  </si>
  <si>
    <t>Söögilaud d-800mm</t>
  </si>
  <si>
    <t xml:space="preserve">ML-06 </t>
  </si>
  <si>
    <t>Kokkuklapitav ratastel nõupidamiste laud 700x1400mm</t>
  </si>
  <si>
    <t>ML-07</t>
  </si>
  <si>
    <t>Kandiline söögilaud 850x2600mm</t>
  </si>
  <si>
    <t>ML-08</t>
  </si>
  <si>
    <t>Ümmargune söögilaud d-1200mm</t>
  </si>
  <si>
    <t>ML-09</t>
  </si>
  <si>
    <t>Madal diivanilaud 600x1150mm</t>
  </si>
  <si>
    <t xml:space="preserve">ML-10 </t>
  </si>
  <si>
    <t>Töölaua abilaud, ratastel ja kõrgust regul. 800x800mm</t>
  </si>
  <si>
    <t>ML-11</t>
  </si>
  <si>
    <t>Koosolekute laud manuaalne 800x1400mm</t>
  </si>
  <si>
    <t>ML-11a</t>
  </si>
  <si>
    <t>Koosolekute laud manuaalne koos esisirmiga 800x1400mm</t>
  </si>
  <si>
    <t>ML-12</t>
  </si>
  <si>
    <t>Madal laud 800x1100x430mm</t>
  </si>
  <si>
    <t>MT-01</t>
  </si>
  <si>
    <t>Nõupidamiste tool ratastel 504x565x805mm</t>
  </si>
  <si>
    <t>MT-02</t>
  </si>
  <si>
    <t>Kohtusaali kuulaja tool 475x500x740mm</t>
  </si>
  <si>
    <t>MT-03</t>
  </si>
  <si>
    <t>Töötool kabinettides 640x500x1280-1410mm</t>
  </si>
  <si>
    <t xml:space="preserve">MT-04 </t>
  </si>
  <si>
    <t>Koosolekusaali töötool</t>
  </si>
  <si>
    <t>MT-05</t>
  </si>
  <si>
    <t>Kohtuniku töötool</t>
  </si>
  <si>
    <t xml:space="preserve">MT-06 </t>
  </si>
  <si>
    <t>Klienditool</t>
  </si>
  <si>
    <t>MPT-01</t>
  </si>
  <si>
    <t>Puhkenurga tugitool</t>
  </si>
  <si>
    <t>MPT-02a</t>
  </si>
  <si>
    <t>Puhkenurga 3-kohaline diivan</t>
  </si>
  <si>
    <t>MPT-02b</t>
  </si>
  <si>
    <t>Puhkenurga 2-kohaline diivan</t>
  </si>
  <si>
    <t>MPT-03</t>
  </si>
  <si>
    <t>Tugitool</t>
  </si>
  <si>
    <t>MPT-04</t>
  </si>
  <si>
    <t>Avaliku ala diivan 2-kohaline</t>
  </si>
  <si>
    <t xml:space="preserve">MPT-05 </t>
  </si>
  <si>
    <t>Avaliku ala tugitool</t>
  </si>
  <si>
    <t xml:space="preserve">MPT-06 </t>
  </si>
  <si>
    <t>Avaliku ala pehme istumine - tumba</t>
  </si>
  <si>
    <t xml:space="preserve">MPT-07 </t>
  </si>
  <si>
    <t>Laste-ruumi liikuvad sangadega istetumbad</t>
  </si>
  <si>
    <t xml:space="preserve">MP-01 </t>
  </si>
  <si>
    <t>MP-02</t>
  </si>
  <si>
    <t>Pink riietusruumis 1700x380x450mm</t>
  </si>
  <si>
    <t>MP-04a</t>
  </si>
  <si>
    <t>Niiskete ruumide pingid 1600x350x430mm</t>
  </si>
  <si>
    <t xml:space="preserve">MP-04b </t>
  </si>
  <si>
    <t>Niiskete ruumide pingid 1000x350x430mm</t>
  </si>
  <si>
    <t xml:space="preserve">MP-04c </t>
  </si>
  <si>
    <t>Niiskete ruumide pingid 800x350x430mm</t>
  </si>
  <si>
    <t>MP-05</t>
  </si>
  <si>
    <t>Steriilse ruumi tööpukk d-406mm</t>
  </si>
  <si>
    <t xml:space="preserve">MP-06 </t>
  </si>
  <si>
    <t>Ooteala pink, kolmekohaline 2250x650x595mm</t>
  </si>
  <si>
    <t xml:space="preserve">MK-01 </t>
  </si>
  <si>
    <t>Kummut 1930x460x990mm</t>
  </si>
  <si>
    <t>MK-03</t>
  </si>
  <si>
    <t>Riietusruumi kapp pingiga</t>
  </si>
  <si>
    <t xml:space="preserve">MK-04 </t>
  </si>
  <si>
    <t xml:space="preserve">MK-05a </t>
  </si>
  <si>
    <t>Arhiiviriiul 1000x400x1850mm</t>
  </si>
  <si>
    <t xml:space="preserve">MK-05b </t>
  </si>
  <si>
    <t>Arhiiviriiul 800x500x1850mm</t>
  </si>
  <si>
    <t>MK-06</t>
  </si>
  <si>
    <t>Riiul ratastel 946x340x1440mm</t>
  </si>
  <si>
    <t>MK-07</t>
  </si>
  <si>
    <t>Printeri kapp 1200x600x660mm</t>
  </si>
  <si>
    <t>MK-08</t>
  </si>
  <si>
    <t>Riidekapp 600x420x2038mm</t>
  </si>
  <si>
    <t>MK-09</t>
  </si>
  <si>
    <t>Dokumendikapp lai/kõrge 1200x420x2308mm</t>
  </si>
  <si>
    <t>MK-10</t>
  </si>
  <si>
    <t>Dokumendikapp lai/madal 1200x420x1271mm</t>
  </si>
  <si>
    <t>MK-11</t>
  </si>
  <si>
    <t>Dokumendikapp kitsas/madal 800x420x1271mm</t>
  </si>
  <si>
    <t>MK-15</t>
  </si>
  <si>
    <t>Dokumendikapp kitsas/kõrge 800x420x2038mm</t>
  </si>
  <si>
    <t>MK-16</t>
  </si>
  <si>
    <t>MK-12</t>
  </si>
  <si>
    <t>Hoiukapp 820x580x1270mm</t>
  </si>
  <si>
    <t>MK-13</t>
  </si>
  <si>
    <t>Koristustarvete kapp 800x500x1800mm</t>
  </si>
  <si>
    <t xml:space="preserve">MK-14 </t>
  </si>
  <si>
    <t>Printeri alune kapp (sahtliboks) 424x600x575mm</t>
  </si>
  <si>
    <t>Mn-01</t>
  </si>
  <si>
    <t>Nagi, eraldiseisev 510x450x1760mm</t>
  </si>
  <si>
    <t>Mn-02</t>
  </si>
  <si>
    <t>Nagi - riietehoid, eraldiseisev 760x590x1760mm</t>
  </si>
  <si>
    <t>Mn-03</t>
  </si>
  <si>
    <t>Nagi, seinale kinnitatav 200x100x290mm</t>
  </si>
  <si>
    <t>Mpk-01</t>
  </si>
  <si>
    <t>Prügi sorteerimise süsteem - prügikast</t>
  </si>
  <si>
    <t>Mpk--02</t>
  </si>
  <si>
    <t>M lisa-02</t>
  </si>
  <si>
    <t>Logopeedi valgustusega peegel 1200x800mm</t>
  </si>
  <si>
    <t>M lisa-03</t>
  </si>
  <si>
    <t xml:space="preserve">Akustiliste vahe-paneelide komplekt </t>
  </si>
  <si>
    <t>M lisa-04</t>
  </si>
  <si>
    <t>Tõlkeboks 890x1687x2045mm</t>
  </si>
  <si>
    <t>M lisa-06</t>
  </si>
  <si>
    <t>Laste tegevuslaud 635x585x406mm</t>
  </si>
  <si>
    <t>M lisa-07</t>
  </si>
  <si>
    <t>Laste raamaturiiul 610x300x711mm</t>
  </si>
  <si>
    <t>M lisa-08</t>
  </si>
  <si>
    <t>Laste puidust joonistustahvel jalgadel pabeririiuliga 440x290x775mm</t>
  </si>
  <si>
    <t>M lisa-09</t>
  </si>
  <si>
    <t>LEGO mängulaua komplekt 902x483x391mm</t>
  </si>
  <si>
    <t>Msport-01</t>
  </si>
  <si>
    <t>VMT-02</t>
  </si>
  <si>
    <t>Terrassimööbel, käetugedega kõrgem tool</t>
  </si>
  <si>
    <t>VMT-03</t>
  </si>
  <si>
    <t>Terrassimööbel, käetugedega madalam tool</t>
  </si>
  <si>
    <t>VML-01</t>
  </si>
  <si>
    <t>Terrassimööbel, suurem laud</t>
  </si>
  <si>
    <t>VML-02</t>
  </si>
  <si>
    <t>Terrassimööbel, keskmine laud</t>
  </si>
  <si>
    <t>VML-03</t>
  </si>
  <si>
    <t>Terrassimööbel, väike laud</t>
  </si>
  <si>
    <t>Eritellimus mööbel</t>
  </si>
  <si>
    <t>EM-15</t>
  </si>
  <si>
    <t>Seinakapp, kahene EM-15</t>
  </si>
  <si>
    <t>EM-07</t>
  </si>
  <si>
    <t>Köögikapp EM-07</t>
  </si>
  <si>
    <t>EM-08</t>
  </si>
  <si>
    <t>Seinakapp EM-08</t>
  </si>
  <si>
    <t>EM-13</t>
  </si>
  <si>
    <t>Printerikapp EM-13</t>
  </si>
  <si>
    <t>EM-24</t>
  </si>
  <si>
    <t>Kohtualuse pink EM-24</t>
  </si>
  <si>
    <t>EM-25</t>
  </si>
  <si>
    <t>Tunnistaja laud EM-25</t>
  </si>
  <si>
    <t>EM-27</t>
  </si>
  <si>
    <t>Suure kohtusaali kohtuniku laud EM-27</t>
  </si>
  <si>
    <t>EM-28A</t>
  </si>
  <si>
    <t>Süüdistajate ja kaitsjate laud EM-28A</t>
  </si>
  <si>
    <t>EM-28B</t>
  </si>
  <si>
    <t>Süüdistajate ja kaitsjate laud (väiksem) EM-28B</t>
  </si>
  <si>
    <t>EM-28C</t>
  </si>
  <si>
    <t>Kohtusekretäri laud EM-28C</t>
  </si>
  <si>
    <t>EM-29</t>
  </si>
  <si>
    <t>Turvatöötaja laud EM-29</t>
  </si>
  <si>
    <t>EM-30</t>
  </si>
  <si>
    <t>Väikese kohtusaali kohtuniku laud EM-30</t>
  </si>
  <si>
    <t>EM-31</t>
  </si>
  <si>
    <t>Süüdistajate ja kaitsjate laud EM-31</t>
  </si>
  <si>
    <t>EM-31A</t>
  </si>
  <si>
    <t>Kohtusekretäri laud EM-31A</t>
  </si>
  <si>
    <t>EM-32</t>
  </si>
  <si>
    <t>Kohtukantselei lett luugiga EM-32</t>
  </si>
  <si>
    <t>EM-34</t>
  </si>
  <si>
    <t>Räcki kapp EM-34</t>
  </si>
  <si>
    <t>EM-35</t>
  </si>
  <si>
    <t>Kapp kohvinurgas EM-35</t>
  </si>
  <si>
    <t>MD</t>
  </si>
  <si>
    <t>Läbikõnnitav metallidetektor 700x2240x900mm</t>
  </si>
  <si>
    <t>EM-12</t>
  </si>
  <si>
    <t>Kööginurk/printeriala EM-12</t>
  </si>
  <si>
    <t>EM-33</t>
  </si>
  <si>
    <t>Seinakapp EM-33</t>
  </si>
  <si>
    <t>EM-20A</t>
  </si>
  <si>
    <t>Teenindusala eraldaja - töötasapind EM-20A</t>
  </si>
  <si>
    <t>EM-21</t>
  </si>
  <si>
    <t>Teenindussaali teeninduslett EM-21</t>
  </si>
  <si>
    <t>EM-05</t>
  </si>
  <si>
    <t>Erimööbel EM-05</t>
  </si>
  <si>
    <t>EM-01</t>
  </si>
  <si>
    <t>Valamulaud EM-01</t>
  </si>
  <si>
    <t>EM-02</t>
  </si>
  <si>
    <t>Köögimööbel EM-02</t>
  </si>
  <si>
    <t>EM-04</t>
  </si>
  <si>
    <t>Köögimööbel EM-04</t>
  </si>
  <si>
    <t>EM-06</t>
  </si>
  <si>
    <t>Köögimööbel EM-06</t>
  </si>
  <si>
    <t>EM-09</t>
  </si>
  <si>
    <t>Köögimööbel EM-09</t>
  </si>
  <si>
    <t>EM-10</t>
  </si>
  <si>
    <t>Köögimööbel EM-10</t>
  </si>
  <si>
    <t>EM-11</t>
  </si>
  <si>
    <t>Köögimööbel EM-11</t>
  </si>
  <si>
    <t>EM-17</t>
  </si>
  <si>
    <t>Lokkerkapp EM-17</t>
  </si>
  <si>
    <t>EM-18</t>
  </si>
  <si>
    <t>Infotöötaja seinakapp EM-18</t>
  </si>
  <si>
    <t>EM-19</t>
  </si>
  <si>
    <t>Avatud garderoobi kapp EM-19</t>
  </si>
  <si>
    <t>EM-20B</t>
  </si>
  <si>
    <t>Teenindusala eraldaja - garderoobikapp EM-20B</t>
  </si>
  <si>
    <t>EM-23</t>
  </si>
  <si>
    <t>Keskala kapp EM-23</t>
  </si>
  <si>
    <t>EM-26</t>
  </si>
  <si>
    <t>Infotöötaja laud EM-26</t>
  </si>
  <si>
    <t>EM-38A</t>
  </si>
  <si>
    <t>Riidepuude torud EM-38A</t>
  </si>
  <si>
    <t>EM-38B</t>
  </si>
  <si>
    <t>Riidepuude torud EM-38B</t>
  </si>
  <si>
    <t>EM-38C</t>
  </si>
  <si>
    <t>Riidepuude torud EM-38C</t>
  </si>
  <si>
    <t>EM-39</t>
  </si>
  <si>
    <t>Seisupink EM-39</t>
  </si>
  <si>
    <t>EM-S01</t>
  </si>
  <si>
    <t>Valamu töötasapind kapiga EM-S01</t>
  </si>
  <si>
    <t>EM-S02</t>
  </si>
  <si>
    <t>Valamu töötasapind kapiga EM-S02</t>
  </si>
  <si>
    <t>EM-S03</t>
  </si>
  <si>
    <t>Valamu töötasapind kapiga EM-S03</t>
  </si>
  <si>
    <t>EM-S04</t>
  </si>
  <si>
    <t>Valamu töötasapind kapiga EM-S04</t>
  </si>
  <si>
    <t>EM-S05</t>
  </si>
  <si>
    <t>Valamu töötasapind kapiga EM-S05</t>
  </si>
  <si>
    <t>EM-S06</t>
  </si>
  <si>
    <t>Valamu töötasapind kapiga EM-S06</t>
  </si>
  <si>
    <t>EM-S07</t>
  </si>
  <si>
    <t>Valamu töötasapind aknalauana EM-S07</t>
  </si>
  <si>
    <t>EM-S08</t>
  </si>
  <si>
    <t>Valamu töötasapind aknalauana EM-S08</t>
  </si>
  <si>
    <t>EM-S09</t>
  </si>
  <si>
    <t>Valamu töötasapind aknalauana EM-S09</t>
  </si>
  <si>
    <t>Tehnoloogiline sisustus</t>
  </si>
  <si>
    <t>PM-1</t>
  </si>
  <si>
    <t>Tehnoloogiline sisustus - pesumasin</t>
  </si>
  <si>
    <t>PM-2</t>
  </si>
  <si>
    <t>KK-1</t>
  </si>
  <si>
    <t>Tehnoloogiline sisustus - kuivatuskapp</t>
  </si>
  <si>
    <t>Sisustuse maksumus kokku</t>
  </si>
  <si>
    <t>sh Tavasisustus</t>
  </si>
  <si>
    <t>sh Erisisustus</t>
  </si>
  <si>
    <t>Sisustuse algväärtus kokku</t>
  </si>
  <si>
    <t>sh Tavasisustus kokku</t>
  </si>
  <si>
    <t>sh Erisisustus kokku</t>
  </si>
  <si>
    <t>Tavasisustuse remonttööd</t>
  </si>
  <si>
    <t>Sisustuse lõppväärtus</t>
  </si>
  <si>
    <t>Käibemaks</t>
  </si>
  <si>
    <t>Eeldatav maksumus kokku, km-ga:</t>
  </si>
  <si>
    <t>Kinnipeetava pink</t>
  </si>
  <si>
    <t>Lõõgastustoa sisustus</t>
  </si>
  <si>
    <t/>
  </si>
  <si>
    <t>Üürilepingu nr KPJ-4/2021-195 lisale nr 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</si>
</sst>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* #,##0.00\ &quot;€&quot;_-;\-* #,##0.00\ &quot;€&quot;_-;_-* &quot;-&quot;??\ &quot;€&quot;_-;_-@_-"/>
    <numFmt numFmtId="164" formatCode="0.0%"/>
    <numFmt numFmtId="165" formatCode="_-* #,##0.00\ _k_r_-;\-* #,##0.00\ _k_r_-;_-* &quot;-&quot;??\ _k_r_-;_-@_-"/>
    <numFmt numFmtId="166" formatCode="_(* #,##0.00_);_(* \(#,##0.00\);_(* &quot;-&quot;??_);_(@_)"/>
    <numFmt numFmtId="167" formatCode="#,##0.0"/>
    <numFmt numFmtId="168" formatCode="#,##0\ &quot;€&quot;"/>
    <numFmt numFmtId="169" formatCode="#,##0.00\ &quot;€&quot;"/>
  </numFmts>
  <fonts count="3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16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  <font>
      <sz val="11"/>
      <color theme="2" tint="-0.74999237037263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2" tint="-0.749992370372631"/>
      <name val="Calibri"/>
      <family val="2"/>
      <charset val="186"/>
      <scheme val="minor"/>
    </font>
    <font>
      <sz val="12"/>
      <color indexed="8"/>
      <name val="Calibri"/>
      <family val="2"/>
      <charset val="1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2" tint="-0.749992370372631"/>
      <name val="Calibri"/>
      <family val="2"/>
      <charset val="186"/>
      <scheme val="minor"/>
    </font>
    <font>
      <b/>
      <sz val="11"/>
      <name val="Calibri"/>
      <family val="2"/>
      <scheme val="minor"/>
    </font>
    <font>
      <i/>
      <sz val="11"/>
      <color rgb="FF00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0" fontId="1" fillId="0" borderId="0"/>
    <xf numFmtId="0" fontId="1" fillId="0" borderId="0"/>
    <xf numFmtId="0" fontId="3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6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7" fillId="0" borderId="0"/>
  </cellStyleXfs>
  <cellXfs count="291">
    <xf numFmtId="0" fontId="0" fillId="0" borderId="0" xfId="0"/>
    <xf numFmtId="0" fontId="10" fillId="0" borderId="0" xfId="11" applyFont="1" applyAlignment="1">
      <alignment horizontal="right"/>
    </xf>
    <xf numFmtId="0" fontId="1" fillId="0" borderId="0" xfId="10" applyFont="1"/>
    <xf numFmtId="4" fontId="1" fillId="0" borderId="0" xfId="10" applyNumberFormat="1" applyFont="1" applyAlignment="1">
      <alignment horizontal="center"/>
    </xf>
    <xf numFmtId="4" fontId="1" fillId="0" borderId="0" xfId="10" applyNumberFormat="1" applyFont="1"/>
    <xf numFmtId="0" fontId="13" fillId="0" borderId="0" xfId="10" applyFont="1"/>
    <xf numFmtId="4" fontId="13" fillId="0" borderId="0" xfId="10" applyNumberFormat="1" applyFont="1" applyAlignment="1">
      <alignment horizontal="right"/>
    </xf>
    <xf numFmtId="4" fontId="16" fillId="0" borderId="0" xfId="11" applyNumberFormat="1" applyFont="1" applyAlignment="1">
      <alignment horizontal="right"/>
    </xf>
    <xf numFmtId="4" fontId="11" fillId="0" borderId="0" xfId="11" applyNumberFormat="1" applyFont="1" applyAlignment="1">
      <alignment horizontal="right"/>
    </xf>
    <xf numFmtId="0" fontId="16" fillId="0" borderId="0" xfId="10" applyFont="1" applyAlignment="1">
      <alignment vertical="center"/>
    </xf>
    <xf numFmtId="0" fontId="16" fillId="0" borderId="4" xfId="10" applyFont="1" applyBorder="1" applyAlignment="1">
      <alignment vertical="center" wrapText="1"/>
    </xf>
    <xf numFmtId="0" fontId="16" fillId="2" borderId="6" xfId="10" applyFont="1" applyFill="1" applyBorder="1" applyAlignment="1">
      <alignment vertical="center" wrapText="1"/>
    </xf>
    <xf numFmtId="2" fontId="16" fillId="2" borderId="1" xfId="10" applyNumberFormat="1" applyFont="1" applyFill="1" applyBorder="1" applyAlignment="1">
      <alignment vertical="center" wrapText="1"/>
    </xf>
    <xf numFmtId="0" fontId="16" fillId="2" borderId="1" xfId="10" applyFont="1" applyFill="1" applyBorder="1" applyAlignment="1">
      <alignment vertical="center" wrapText="1"/>
    </xf>
    <xf numFmtId="0" fontId="11" fillId="0" borderId="6" xfId="10" applyFont="1" applyBorder="1" applyAlignment="1">
      <alignment vertical="center" wrapText="1"/>
    </xf>
    <xf numFmtId="2" fontId="11" fillId="0" borderId="1" xfId="10" applyNumberFormat="1" applyFont="1" applyBorder="1" applyAlignment="1">
      <alignment vertical="center" wrapText="1"/>
    </xf>
    <xf numFmtId="0" fontId="16" fillId="2" borderId="11" xfId="10" applyFont="1" applyFill="1" applyBorder="1" applyAlignment="1">
      <alignment horizontal="right" vertical="center" wrapText="1"/>
    </xf>
    <xf numFmtId="164" fontId="16" fillId="2" borderId="12" xfId="10" applyNumberFormat="1" applyFont="1" applyFill="1" applyBorder="1" applyAlignment="1">
      <alignment horizontal="left" vertical="center" wrapText="1"/>
    </xf>
    <xf numFmtId="164" fontId="16" fillId="2" borderId="1" xfId="10" applyNumberFormat="1" applyFont="1" applyFill="1" applyBorder="1" applyAlignment="1">
      <alignment horizontal="left" vertical="center" wrapText="1"/>
    </xf>
    <xf numFmtId="0" fontId="16" fillId="2" borderId="6" xfId="10" applyFont="1" applyFill="1" applyBorder="1" applyAlignment="1">
      <alignment horizontal="right" vertical="center" wrapText="1"/>
    </xf>
    <xf numFmtId="9" fontId="16" fillId="2" borderId="1" xfId="10" applyNumberFormat="1" applyFont="1" applyFill="1" applyBorder="1" applyAlignment="1">
      <alignment horizontal="left" vertical="center" wrapText="1"/>
    </xf>
    <xf numFmtId="0" fontId="12" fillId="0" borderId="0" xfId="10" applyFont="1"/>
    <xf numFmtId="16" fontId="16" fillId="0" borderId="6" xfId="10" applyNumberFormat="1" applyFont="1" applyBorder="1" applyAlignment="1">
      <alignment vertical="center" wrapText="1"/>
    </xf>
    <xf numFmtId="2" fontId="16" fillId="0" borderId="1" xfId="10" applyNumberFormat="1" applyFont="1" applyBorder="1" applyAlignment="1">
      <alignment vertical="center" wrapText="1"/>
    </xf>
    <xf numFmtId="0" fontId="11" fillId="0" borderId="6" xfId="10" quotePrefix="1" applyFont="1" applyBorder="1" applyAlignment="1">
      <alignment vertical="center" wrapText="1"/>
    </xf>
    <xf numFmtId="0" fontId="1" fillId="4" borderId="0" xfId="10" applyFont="1" applyFill="1"/>
    <xf numFmtId="0" fontId="0" fillId="0" borderId="0" xfId="10" applyFont="1"/>
    <xf numFmtId="0" fontId="2" fillId="0" borderId="0" xfId="8" applyFont="1" applyAlignment="1">
      <alignment horizontal="left" wrapText="1"/>
    </xf>
    <xf numFmtId="4" fontId="2" fillId="0" borderId="0" xfId="8" applyNumberFormat="1" applyFont="1" applyAlignment="1">
      <alignment horizontal="left" wrapText="1"/>
    </xf>
    <xf numFmtId="0" fontId="2" fillId="2" borderId="1" xfId="8" applyFont="1" applyFill="1" applyBorder="1" applyAlignment="1">
      <alignment horizontal="left"/>
    </xf>
    <xf numFmtId="0" fontId="2" fillId="0" borderId="0" xfId="8" applyFont="1" applyAlignment="1" applyProtection="1">
      <alignment horizontal="left" wrapText="1"/>
      <protection hidden="1"/>
    </xf>
    <xf numFmtId="3" fontId="16" fillId="3" borderId="1" xfId="10" applyNumberFormat="1" applyFont="1" applyFill="1" applyBorder="1" applyAlignment="1">
      <alignment vertical="center" wrapText="1"/>
    </xf>
    <xf numFmtId="167" fontId="14" fillId="0" borderId="1" xfId="8" applyNumberFormat="1" applyFont="1" applyBorder="1"/>
    <xf numFmtId="0" fontId="1" fillId="0" borderId="0" xfId="15" applyNumberFormat="1" applyFont="1" applyFill="1" applyBorder="1"/>
    <xf numFmtId="3" fontId="16" fillId="2" borderId="1" xfId="10" applyNumberFormat="1" applyFont="1" applyFill="1" applyBorder="1" applyAlignment="1">
      <alignment vertical="center" wrapText="1"/>
    </xf>
    <xf numFmtId="0" fontId="19" fillId="0" borderId="33" xfId="8" applyFont="1" applyBorder="1"/>
    <xf numFmtId="4" fontId="19" fillId="0" borderId="34" xfId="8" applyNumberFormat="1" applyFont="1" applyBorder="1"/>
    <xf numFmtId="3" fontId="11" fillId="0" borderId="1" xfId="10" applyNumberFormat="1" applyFont="1" applyBorder="1" applyAlignment="1">
      <alignment horizontal="center" vertical="center" wrapText="1"/>
    </xf>
    <xf numFmtId="0" fontId="19" fillId="0" borderId="22" xfId="8" applyFont="1" applyBorder="1"/>
    <xf numFmtId="4" fontId="19" fillId="0" borderId="0" xfId="8" applyNumberFormat="1" applyFont="1"/>
    <xf numFmtId="4" fontId="20" fillId="0" borderId="0" xfId="8" applyNumberFormat="1" applyFont="1"/>
    <xf numFmtId="0" fontId="19" fillId="0" borderId="28" xfId="8" applyFont="1" applyBorder="1"/>
    <xf numFmtId="4" fontId="19" fillId="0" borderId="29" xfId="8" applyNumberFormat="1" applyFont="1" applyBorder="1"/>
    <xf numFmtId="4" fontId="20" fillId="0" borderId="40" xfId="8" applyNumberFormat="1" applyFont="1" applyBorder="1"/>
    <xf numFmtId="0" fontId="19" fillId="0" borderId="19" xfId="8" applyFont="1" applyBorder="1"/>
    <xf numFmtId="4" fontId="19" fillId="0" borderId="41" xfId="8" applyNumberFormat="1" applyFont="1" applyBorder="1"/>
    <xf numFmtId="4" fontId="19" fillId="0" borderId="37" xfId="8" applyNumberFormat="1" applyFont="1" applyBorder="1"/>
    <xf numFmtId="0" fontId="2" fillId="0" borderId="1" xfId="8" applyFont="1" applyBorder="1"/>
    <xf numFmtId="167" fontId="2" fillId="0" borderId="1" xfId="8" applyNumberFormat="1" applyFont="1" applyBorder="1"/>
    <xf numFmtId="167" fontId="1" fillId="0" borderId="0" xfId="10" applyNumberFormat="1" applyFont="1"/>
    <xf numFmtId="0" fontId="19" fillId="0" borderId="24" xfId="8" applyFont="1" applyBorder="1"/>
    <xf numFmtId="4" fontId="19" fillId="0" borderId="40" xfId="8" applyNumberFormat="1" applyFont="1" applyBorder="1"/>
    <xf numFmtId="3" fontId="1" fillId="0" borderId="0" xfId="10" applyNumberFormat="1" applyFont="1"/>
    <xf numFmtId="0" fontId="1" fillId="0" borderId="0" xfId="10" applyFont="1" applyAlignment="1">
      <alignment horizontal="right"/>
    </xf>
    <xf numFmtId="0" fontId="16" fillId="0" borderId="11" xfId="10" applyFont="1" applyBorder="1" applyAlignment="1">
      <alignment horizontal="right" vertical="center" wrapText="1"/>
    </xf>
    <xf numFmtId="3" fontId="16" fillId="0" borderId="1" xfId="10" applyNumberFormat="1" applyFont="1" applyBorder="1" applyAlignment="1">
      <alignment horizontal="left" vertical="center" wrapText="1"/>
    </xf>
    <xf numFmtId="3" fontId="16" fillId="3" borderId="38" xfId="10" applyNumberFormat="1" applyFont="1" applyFill="1" applyBorder="1" applyAlignment="1">
      <alignment vertical="center" wrapText="1"/>
    </xf>
    <xf numFmtId="0" fontId="11" fillId="0" borderId="35" xfId="10" applyFont="1" applyBorder="1" applyAlignment="1">
      <alignment vertical="center" wrapText="1"/>
    </xf>
    <xf numFmtId="0" fontId="11" fillId="0" borderId="34" xfId="10" applyFont="1" applyBorder="1" applyAlignment="1">
      <alignment vertical="center" wrapText="1"/>
    </xf>
    <xf numFmtId="3" fontId="16" fillId="2" borderId="2" xfId="10" applyNumberFormat="1" applyFont="1" applyFill="1" applyBorder="1" applyAlignment="1">
      <alignment vertical="center" wrapText="1"/>
    </xf>
    <xf numFmtId="0" fontId="11" fillId="0" borderId="31" xfId="10" applyFont="1" applyBorder="1" applyAlignment="1">
      <alignment horizontal="right" vertical="center" wrapText="1"/>
    </xf>
    <xf numFmtId="164" fontId="11" fillId="0" borderId="0" xfId="10" applyNumberFormat="1" applyFont="1" applyAlignment="1">
      <alignment horizontal="left" vertical="center" wrapText="1"/>
    </xf>
    <xf numFmtId="3" fontId="16" fillId="3" borderId="2" xfId="10" applyNumberFormat="1" applyFont="1" applyFill="1" applyBorder="1" applyAlignment="1">
      <alignment vertical="center" wrapText="1"/>
    </xf>
    <xf numFmtId="0" fontId="11" fillId="0" borderId="31" xfId="10" applyFont="1" applyBorder="1" applyAlignment="1">
      <alignment vertical="center" wrapText="1"/>
    </xf>
    <xf numFmtId="0" fontId="11" fillId="0" borderId="0" xfId="10" applyFont="1" applyAlignment="1">
      <alignment vertical="center" wrapText="1"/>
    </xf>
    <xf numFmtId="3" fontId="16" fillId="2" borderId="35" xfId="10" applyNumberFormat="1" applyFont="1" applyFill="1" applyBorder="1" applyAlignment="1">
      <alignment vertical="center" wrapText="1"/>
    </xf>
    <xf numFmtId="3" fontId="16" fillId="3" borderId="42" xfId="10" applyNumberFormat="1" applyFont="1" applyFill="1" applyBorder="1" applyAlignment="1">
      <alignment vertical="center" wrapText="1"/>
    </xf>
    <xf numFmtId="10" fontId="11" fillId="0" borderId="12" xfId="10" applyNumberFormat="1" applyFont="1" applyBorder="1" applyAlignment="1">
      <alignment horizontal="left" vertical="center" wrapText="1"/>
    </xf>
    <xf numFmtId="3" fontId="16" fillId="0" borderId="35" xfId="10" applyNumberFormat="1" applyFont="1" applyBorder="1" applyAlignment="1">
      <alignment vertical="center" wrapText="1"/>
    </xf>
    <xf numFmtId="10" fontId="11" fillId="0" borderId="0" xfId="10" applyNumberFormat="1" applyFont="1" applyAlignment="1">
      <alignment horizontal="left" vertical="center" wrapText="1"/>
    </xf>
    <xf numFmtId="9" fontId="11" fillId="0" borderId="0" xfId="10" applyNumberFormat="1" applyFont="1" applyAlignment="1">
      <alignment horizontal="left" vertical="center" wrapText="1"/>
    </xf>
    <xf numFmtId="3" fontId="16" fillId="3" borderId="43" xfId="10" applyNumberFormat="1" applyFont="1" applyFill="1" applyBorder="1" applyAlignment="1">
      <alignment vertical="center" wrapText="1"/>
    </xf>
    <xf numFmtId="4" fontId="16" fillId="0" borderId="0" xfId="10" applyNumberFormat="1" applyFont="1" applyAlignment="1">
      <alignment vertical="center" wrapText="1"/>
    </xf>
    <xf numFmtId="0" fontId="14" fillId="0" borderId="0" xfId="8" applyFont="1"/>
    <xf numFmtId="0" fontId="14" fillId="0" borderId="0" xfId="8" applyFont="1" applyAlignment="1">
      <alignment horizontal="left"/>
    </xf>
    <xf numFmtId="4" fontId="9" fillId="0" borderId="0" xfId="11" applyNumberFormat="1" applyAlignment="1">
      <alignment horizontal="right"/>
    </xf>
    <xf numFmtId="0" fontId="9" fillId="0" borderId="0" xfId="11" applyAlignment="1">
      <alignment horizontal="right"/>
    </xf>
    <xf numFmtId="0" fontId="2" fillId="2" borderId="17" xfId="8" applyFont="1" applyFill="1" applyBorder="1" applyAlignment="1" applyProtection="1">
      <alignment horizontal="center" wrapText="1"/>
      <protection hidden="1"/>
    </xf>
    <xf numFmtId="0" fontId="15" fillId="0" borderId="17" xfId="8" applyFont="1" applyBorder="1" applyAlignment="1">
      <alignment horizontal="center" wrapText="1"/>
    </xf>
    <xf numFmtId="0" fontId="15" fillId="2" borderId="18" xfId="8" applyFont="1" applyFill="1" applyBorder="1" applyAlignment="1">
      <alignment horizontal="center" wrapText="1"/>
    </xf>
    <xf numFmtId="0" fontId="2" fillId="0" borderId="16" xfId="8" applyFont="1" applyBorder="1" applyAlignment="1" applyProtection="1">
      <alignment horizontal="center"/>
      <protection locked="0"/>
    </xf>
    <xf numFmtId="0" fontId="2" fillId="0" borderId="18" xfId="8" applyFont="1" applyBorder="1" applyAlignment="1" applyProtection="1">
      <alignment horizontal="center"/>
      <protection locked="0"/>
    </xf>
    <xf numFmtId="0" fontId="2" fillId="0" borderId="0" xfId="8" applyFont="1" applyAlignment="1">
      <alignment horizontal="center"/>
    </xf>
    <xf numFmtId="4" fontId="2" fillId="2" borderId="17" xfId="8" applyNumberFormat="1" applyFont="1" applyFill="1" applyBorder="1" applyAlignment="1">
      <alignment horizontal="center" wrapText="1"/>
    </xf>
    <xf numFmtId="4" fontId="2" fillId="2" borderId="18" xfId="8" applyNumberFormat="1" applyFont="1" applyFill="1" applyBorder="1" applyAlignment="1">
      <alignment horizontal="center" wrapText="1"/>
    </xf>
    <xf numFmtId="1" fontId="14" fillId="0" borderId="0" xfId="8" applyNumberFormat="1" applyFont="1"/>
    <xf numFmtId="168" fontId="11" fillId="0" borderId="14" xfId="16" applyNumberFormat="1" applyFont="1" applyFill="1" applyBorder="1" applyAlignment="1" applyProtection="1">
      <alignment horizontal="right" vertical="top" wrapText="1"/>
      <protection locked="0"/>
    </xf>
    <xf numFmtId="0" fontId="14" fillId="0" borderId="13" xfId="8" applyFont="1" applyBorder="1" applyAlignment="1" applyProtection="1">
      <alignment horizontal="center"/>
      <protection locked="0"/>
    </xf>
    <xf numFmtId="0" fontId="14" fillId="0" borderId="15" xfId="8" applyFont="1" applyBorder="1" applyProtection="1">
      <protection locked="0"/>
    </xf>
    <xf numFmtId="0" fontId="1" fillId="0" borderId="4" xfId="8" applyBorder="1" applyAlignment="1" applyProtection="1">
      <alignment horizontal="center"/>
      <protection locked="0"/>
    </xf>
    <xf numFmtId="169" fontId="11" fillId="5" borderId="14" xfId="16" applyNumberFormat="1" applyFont="1" applyFill="1" applyBorder="1" applyAlignment="1" applyProtection="1">
      <alignment horizontal="right" vertical="top" wrapText="1"/>
    </xf>
    <xf numFmtId="169" fontId="11" fillId="5" borderId="15" xfId="16" applyNumberFormat="1" applyFont="1" applyFill="1" applyBorder="1" applyAlignment="1" applyProtection="1">
      <alignment horizontal="right" vertical="top" wrapText="1"/>
    </xf>
    <xf numFmtId="4" fontId="14" fillId="0" borderId="0" xfId="8" applyNumberFormat="1" applyFont="1"/>
    <xf numFmtId="0" fontId="14" fillId="0" borderId="7" xfId="8" applyFont="1" applyBorder="1" applyProtection="1">
      <protection locked="0"/>
    </xf>
    <xf numFmtId="0" fontId="1" fillId="0" borderId="6" xfId="8" applyBorder="1" applyAlignment="1" applyProtection="1">
      <alignment horizontal="center"/>
      <protection locked="0"/>
    </xf>
    <xf numFmtId="0" fontId="14" fillId="0" borderId="7" xfId="8" applyFont="1" applyBorder="1" applyAlignment="1" applyProtection="1">
      <alignment horizontal="center"/>
      <protection locked="0"/>
    </xf>
    <xf numFmtId="3" fontId="24" fillId="5" borderId="0" xfId="8" applyNumberFormat="1" applyFont="1" applyFill="1" applyAlignment="1" applyProtection="1">
      <alignment horizontal="right"/>
      <protection locked="0"/>
    </xf>
    <xf numFmtId="3" fontId="24" fillId="5" borderId="0" xfId="8" applyNumberFormat="1" applyFont="1" applyFill="1" applyProtection="1">
      <protection locked="0"/>
    </xf>
    <xf numFmtId="3" fontId="24" fillId="5" borderId="0" xfId="8" applyNumberFormat="1" applyFont="1" applyFill="1"/>
    <xf numFmtId="3" fontId="24" fillId="5" borderId="29" xfId="8" applyNumberFormat="1" applyFont="1" applyFill="1" applyBorder="1" applyAlignment="1" applyProtection="1">
      <alignment horizontal="right"/>
      <protection locked="0"/>
    </xf>
    <xf numFmtId="3" fontId="15" fillId="2" borderId="45" xfId="8" applyNumberFormat="1" applyFont="1" applyFill="1" applyBorder="1"/>
    <xf numFmtId="3" fontId="2" fillId="3" borderId="45" xfId="8" applyNumberFormat="1" applyFont="1" applyFill="1" applyBorder="1"/>
    <xf numFmtId="0" fontId="14" fillId="2" borderId="13" xfId="8" applyFont="1" applyFill="1" applyBorder="1" applyAlignment="1">
      <alignment horizontal="right"/>
    </xf>
    <xf numFmtId="9" fontId="14" fillId="2" borderId="39" xfId="8" applyNumberFormat="1" applyFont="1" applyFill="1" applyBorder="1" applyProtection="1">
      <protection locked="0"/>
    </xf>
    <xf numFmtId="0" fontId="14" fillId="2" borderId="29" xfId="8" applyFont="1" applyFill="1" applyBorder="1" applyProtection="1">
      <protection locked="0"/>
    </xf>
    <xf numFmtId="3" fontId="2" fillId="2" borderId="32" xfId="8" applyNumberFormat="1" applyFont="1" applyFill="1" applyBorder="1"/>
    <xf numFmtId="0" fontId="14" fillId="0" borderId="0" xfId="8" applyFont="1" applyProtection="1">
      <protection locked="0"/>
    </xf>
    <xf numFmtId="0" fontId="15" fillId="3" borderId="44" xfId="8" applyFont="1" applyFill="1" applyBorder="1" applyAlignment="1">
      <alignment horizontal="right"/>
    </xf>
    <xf numFmtId="0" fontId="15" fillId="3" borderId="25" xfId="8" applyFont="1" applyFill="1" applyBorder="1" applyAlignment="1">
      <alignment horizontal="right"/>
    </xf>
    <xf numFmtId="0" fontId="14" fillId="3" borderId="25" xfId="8" applyFont="1" applyFill="1" applyBorder="1" applyProtection="1">
      <protection locked="0"/>
    </xf>
    <xf numFmtId="3" fontId="2" fillId="3" borderId="26" xfId="8" applyNumberFormat="1" applyFont="1" applyFill="1" applyBorder="1"/>
    <xf numFmtId="3" fontId="14" fillId="0" borderId="0" xfId="8" applyNumberFormat="1" applyFont="1"/>
    <xf numFmtId="10" fontId="2" fillId="0" borderId="1" xfId="18" applyNumberFormat="1" applyFont="1" applyBorder="1"/>
    <xf numFmtId="4" fontId="16" fillId="0" borderId="39" xfId="10" applyNumberFormat="1" applyFont="1" applyBorder="1" applyAlignment="1">
      <alignment horizontal="center" vertical="center" wrapText="1"/>
    </xf>
    <xf numFmtId="4" fontId="16" fillId="0" borderId="14" xfId="10" applyNumberFormat="1" applyFont="1" applyBorder="1" applyAlignment="1">
      <alignment horizontal="center" vertical="center" wrapText="1"/>
    </xf>
    <xf numFmtId="0" fontId="1" fillId="0" borderId="0" xfId="10" applyFont="1" applyAlignment="1">
      <alignment horizontal="left"/>
    </xf>
    <xf numFmtId="0" fontId="16" fillId="0" borderId="5" xfId="10" applyFont="1" applyBorder="1" applyAlignment="1">
      <alignment vertical="center" wrapText="1"/>
    </xf>
    <xf numFmtId="4" fontId="16" fillId="0" borderId="46" xfId="10" applyNumberFormat="1" applyFont="1" applyBorder="1" applyAlignment="1">
      <alignment horizontal="center" vertical="center" wrapText="1"/>
    </xf>
    <xf numFmtId="0" fontId="2" fillId="2" borderId="47" xfId="8" applyFont="1" applyFill="1" applyBorder="1" applyAlignment="1">
      <alignment horizontal="left" wrapText="1"/>
    </xf>
    <xf numFmtId="4" fontId="2" fillId="0" borderId="27" xfId="8" applyNumberFormat="1" applyFont="1" applyBorder="1" applyAlignment="1">
      <alignment horizontal="left" wrapText="1"/>
    </xf>
    <xf numFmtId="0" fontId="2" fillId="2" borderId="27" xfId="8" applyFont="1" applyFill="1" applyBorder="1" applyAlignment="1">
      <alignment horizontal="left" wrapText="1"/>
    </xf>
    <xf numFmtId="3" fontId="1" fillId="0" borderId="21" xfId="8" applyNumberFormat="1" applyBorder="1"/>
    <xf numFmtId="3" fontId="16" fillId="3" borderId="7" xfId="10" applyNumberFormat="1" applyFont="1" applyFill="1" applyBorder="1" applyAlignment="1">
      <alignment vertical="center" wrapText="1"/>
    </xf>
    <xf numFmtId="3" fontId="16" fillId="3" borderId="3" xfId="10" applyNumberFormat="1" applyFont="1" applyFill="1" applyBorder="1" applyAlignment="1">
      <alignment vertical="center" wrapText="1"/>
    </xf>
    <xf numFmtId="164" fontId="1" fillId="4" borderId="2" xfId="15" applyNumberFormat="1" applyFill="1" applyBorder="1" applyAlignment="1">
      <alignment horizontal="center"/>
    </xf>
    <xf numFmtId="4" fontId="2" fillId="0" borderId="48" xfId="8" applyNumberFormat="1" applyFont="1" applyBorder="1"/>
    <xf numFmtId="4" fontId="1" fillId="0" borderId="30" xfId="8" applyNumberFormat="1" applyBorder="1" applyAlignment="1">
      <alignment horizontal="right"/>
    </xf>
    <xf numFmtId="164" fontId="1" fillId="4" borderId="1" xfId="15" applyNumberFormat="1" applyFill="1" applyBorder="1" applyAlignment="1">
      <alignment horizontal="center"/>
    </xf>
    <xf numFmtId="3" fontId="1" fillId="0" borderId="32" xfId="8" applyNumberFormat="1" applyBorder="1"/>
    <xf numFmtId="0" fontId="14" fillId="0" borderId="1" xfId="8" applyFont="1" applyBorder="1"/>
    <xf numFmtId="167" fontId="1" fillId="0" borderId="1" xfId="8" applyNumberFormat="1" applyBorder="1"/>
    <xf numFmtId="10" fontId="1" fillId="0" borderId="1" xfId="18" applyNumberFormat="1" applyFont="1" applyBorder="1"/>
    <xf numFmtId="3" fontId="16" fillId="2" borderId="7" xfId="10" applyNumberFormat="1" applyFont="1" applyFill="1" applyBorder="1" applyAlignment="1">
      <alignment vertical="center" wrapText="1"/>
    </xf>
    <xf numFmtId="3" fontId="16" fillId="2" borderId="3" xfId="10" applyNumberFormat="1" applyFont="1" applyFill="1" applyBorder="1" applyAlignment="1">
      <alignment vertical="center" wrapText="1"/>
    </xf>
    <xf numFmtId="3" fontId="19" fillId="2" borderId="23" xfId="8" applyNumberFormat="1" applyFont="1" applyFill="1" applyBorder="1"/>
    <xf numFmtId="3" fontId="11" fillId="0" borderId="7" xfId="10" applyNumberFormat="1" applyFont="1" applyBorder="1" applyAlignment="1">
      <alignment vertical="center" wrapText="1"/>
    </xf>
    <xf numFmtId="3" fontId="11" fillId="0" borderId="3" xfId="10" applyNumberFormat="1" applyFont="1" applyBorder="1" applyAlignment="1">
      <alignment horizontal="center" vertical="center" wrapText="1"/>
    </xf>
    <xf numFmtId="3" fontId="20" fillId="2" borderId="23" xfId="8" applyNumberFormat="1" applyFont="1" applyFill="1" applyBorder="1"/>
    <xf numFmtId="3" fontId="19" fillId="2" borderId="32" xfId="8" applyNumberFormat="1" applyFont="1" applyFill="1" applyBorder="1"/>
    <xf numFmtId="3" fontId="19" fillId="2" borderId="21" xfId="8" applyNumberFormat="1" applyFont="1" applyFill="1" applyBorder="1"/>
    <xf numFmtId="3" fontId="19" fillId="2" borderId="26" xfId="8" applyNumberFormat="1" applyFont="1" applyFill="1" applyBorder="1"/>
    <xf numFmtId="3" fontId="11" fillId="0" borderId="3" xfId="10" applyNumberFormat="1" applyFont="1" applyBorder="1" applyAlignment="1">
      <alignment vertical="center" wrapText="1"/>
    </xf>
    <xf numFmtId="3" fontId="16" fillId="0" borderId="7" xfId="10" applyNumberFormat="1" applyFont="1" applyBorder="1" applyAlignment="1">
      <alignment vertical="center" wrapText="1"/>
    </xf>
    <xf numFmtId="3" fontId="16" fillId="0" borderId="3" xfId="10" applyNumberFormat="1" applyFont="1" applyBorder="1" applyAlignment="1">
      <alignment horizontal="right" vertical="center" wrapText="1"/>
    </xf>
    <xf numFmtId="3" fontId="16" fillId="3" borderId="18" xfId="10" applyNumberFormat="1" applyFont="1" applyFill="1" applyBorder="1" applyAlignment="1">
      <alignment vertical="center" wrapText="1"/>
    </xf>
    <xf numFmtId="3" fontId="16" fillId="3" borderId="36" xfId="10" applyNumberFormat="1" applyFont="1" applyFill="1" applyBorder="1" applyAlignment="1">
      <alignment vertical="center" wrapText="1"/>
    </xf>
    <xf numFmtId="3" fontId="16" fillId="3" borderId="12" xfId="10" applyNumberFormat="1" applyFont="1" applyFill="1" applyBorder="1" applyAlignment="1">
      <alignment vertical="center" wrapText="1"/>
    </xf>
    <xf numFmtId="0" fontId="2" fillId="0" borderId="50" xfId="8" applyFont="1" applyBorder="1"/>
    <xf numFmtId="0" fontId="2" fillId="0" borderId="51" xfId="8" applyFont="1" applyBorder="1" applyAlignment="1">
      <alignment horizontal="left"/>
    </xf>
    <xf numFmtId="4" fontId="2" fillId="7" borderId="17" xfId="8" applyNumberFormat="1" applyFont="1" applyFill="1" applyBorder="1" applyAlignment="1">
      <alignment horizontal="center" wrapText="1"/>
    </xf>
    <xf numFmtId="169" fontId="11" fillId="0" borderId="14" xfId="16" applyNumberFormat="1" applyFont="1" applyFill="1" applyBorder="1" applyAlignment="1" applyProtection="1">
      <alignment horizontal="right" vertical="top" wrapText="1"/>
    </xf>
    <xf numFmtId="169" fontId="11" fillId="5" borderId="1" xfId="16" applyNumberFormat="1" applyFont="1" applyFill="1" applyBorder="1" applyAlignment="1" applyProtection="1">
      <alignment horizontal="right" vertical="top" wrapText="1"/>
    </xf>
    <xf numFmtId="0" fontId="14" fillId="0" borderId="7" xfId="8" applyFont="1" applyBorder="1" applyAlignment="1" applyProtection="1">
      <alignment horizontal="center" vertical="center"/>
      <protection locked="0"/>
    </xf>
    <xf numFmtId="168" fontId="11" fillId="0" borderId="30" xfId="16" applyNumberFormat="1" applyFont="1" applyFill="1" applyBorder="1" applyAlignment="1" applyProtection="1">
      <alignment horizontal="right" vertical="top" wrapText="1"/>
      <protection locked="0"/>
    </xf>
    <xf numFmtId="0" fontId="14" fillId="0" borderId="49" xfId="8" applyFont="1" applyBorder="1" applyAlignment="1" applyProtection="1">
      <alignment horizontal="center"/>
      <protection locked="0"/>
    </xf>
    <xf numFmtId="0" fontId="1" fillId="0" borderId="11" xfId="8" applyBorder="1" applyAlignment="1" applyProtection="1">
      <alignment horizontal="center"/>
      <protection locked="0"/>
    </xf>
    <xf numFmtId="169" fontId="11" fillId="5" borderId="30" xfId="16" applyNumberFormat="1" applyFont="1" applyFill="1" applyBorder="1" applyAlignment="1" applyProtection="1">
      <alignment horizontal="right" vertical="top" wrapText="1"/>
    </xf>
    <xf numFmtId="169" fontId="11" fillId="0" borderId="30" xfId="16" applyNumberFormat="1" applyFont="1" applyFill="1" applyBorder="1" applyAlignment="1" applyProtection="1">
      <alignment horizontal="right" vertical="top" wrapText="1"/>
    </xf>
    <xf numFmtId="169" fontId="11" fillId="5" borderId="53" xfId="16" applyNumberFormat="1" applyFont="1" applyFill="1" applyBorder="1" applyAlignment="1" applyProtection="1">
      <alignment horizontal="right" vertical="top" wrapText="1"/>
    </xf>
    <xf numFmtId="168" fontId="11" fillId="0" borderId="1" xfId="16" applyNumberFormat="1" applyFont="1" applyFill="1" applyBorder="1" applyAlignment="1" applyProtection="1">
      <alignment horizontal="right" vertical="top" wrapText="1"/>
      <protection locked="0"/>
    </xf>
    <xf numFmtId="169" fontId="11" fillId="0" borderId="1" xfId="16" applyNumberFormat="1" applyFont="1" applyFill="1" applyBorder="1" applyAlignment="1" applyProtection="1">
      <alignment horizontal="right" vertical="top" wrapText="1"/>
    </xf>
    <xf numFmtId="169" fontId="11" fillId="5" borderId="7" xfId="16" applyNumberFormat="1" applyFont="1" applyFill="1" applyBorder="1" applyAlignment="1" applyProtection="1">
      <alignment horizontal="right" vertical="top" wrapText="1"/>
    </xf>
    <xf numFmtId="168" fontId="11" fillId="0" borderId="12" xfId="16" applyNumberFormat="1" applyFont="1" applyFill="1" applyBorder="1" applyAlignment="1" applyProtection="1">
      <alignment horizontal="right" vertical="top" wrapText="1"/>
      <protection locked="0"/>
    </xf>
    <xf numFmtId="169" fontId="11" fillId="5" borderId="12" xfId="16" applyNumberFormat="1" applyFont="1" applyFill="1" applyBorder="1" applyAlignment="1" applyProtection="1">
      <alignment horizontal="right" vertical="top" wrapText="1"/>
    </xf>
    <xf numFmtId="169" fontId="11" fillId="0" borderId="12" xfId="16" applyNumberFormat="1" applyFont="1" applyFill="1" applyBorder="1" applyAlignment="1" applyProtection="1">
      <alignment horizontal="right" vertical="top" wrapText="1"/>
    </xf>
    <xf numFmtId="169" fontId="11" fillId="5" borderId="49" xfId="16" applyNumberFormat="1" applyFont="1" applyFill="1" applyBorder="1" applyAlignment="1" applyProtection="1">
      <alignment horizontal="right" vertical="top" wrapText="1"/>
    </xf>
    <xf numFmtId="1" fontId="14" fillId="0" borderId="8" xfId="8" applyNumberFormat="1" applyFont="1" applyBorder="1"/>
    <xf numFmtId="0" fontId="23" fillId="0" borderId="9" xfId="8" applyFont="1" applyBorder="1" applyAlignment="1" applyProtection="1">
      <alignment horizontal="left"/>
      <protection locked="0"/>
    </xf>
    <xf numFmtId="1" fontId="11" fillId="5" borderId="9" xfId="16" applyNumberFormat="1" applyFont="1" applyFill="1" applyBorder="1" applyAlignment="1" applyProtection="1">
      <alignment horizontal="right" vertical="top" wrapText="1"/>
    </xf>
    <xf numFmtId="168" fontId="11" fillId="0" borderId="9" xfId="16" applyNumberFormat="1" applyFont="1" applyFill="1" applyBorder="1" applyAlignment="1" applyProtection="1">
      <alignment horizontal="right" vertical="top" wrapText="1"/>
      <protection locked="0"/>
    </xf>
    <xf numFmtId="3" fontId="14" fillId="5" borderId="43" xfId="8" applyNumberFormat="1" applyFont="1" applyFill="1" applyBorder="1"/>
    <xf numFmtId="0" fontId="14" fillId="0" borderId="8" xfId="8" applyFont="1" applyBorder="1" applyAlignment="1" applyProtection="1">
      <alignment horizontal="center"/>
      <protection locked="0"/>
    </xf>
    <xf numFmtId="0" fontId="14" fillId="0" borderId="54" xfId="8" applyFont="1" applyBorder="1" applyAlignment="1" applyProtection="1">
      <alignment horizontal="center"/>
      <protection locked="0"/>
    </xf>
    <xf numFmtId="0" fontId="1" fillId="0" borderId="8" xfId="8" applyBorder="1" applyAlignment="1" applyProtection="1">
      <alignment horizontal="center"/>
      <protection locked="0"/>
    </xf>
    <xf numFmtId="169" fontId="11" fillId="5" borderId="9" xfId="16" applyNumberFormat="1" applyFont="1" applyFill="1" applyBorder="1" applyAlignment="1" applyProtection="1">
      <alignment horizontal="right" vertical="top" wrapText="1"/>
    </xf>
    <xf numFmtId="169" fontId="11" fillId="0" borderId="9" xfId="16" applyNumberFormat="1" applyFont="1" applyFill="1" applyBorder="1" applyAlignment="1" applyProtection="1">
      <alignment horizontal="right" vertical="top" wrapText="1"/>
    </xf>
    <xf numFmtId="169" fontId="11" fillId="5" borderId="54" xfId="16" applyNumberFormat="1" applyFont="1" applyFill="1" applyBorder="1" applyAlignment="1" applyProtection="1">
      <alignment horizontal="right" vertical="top" wrapText="1"/>
    </xf>
    <xf numFmtId="3" fontId="14" fillId="3" borderId="29" xfId="8" applyNumberFormat="1" applyFont="1" applyFill="1" applyBorder="1" applyProtection="1">
      <protection locked="0"/>
    </xf>
    <xf numFmtId="3" fontId="14" fillId="3" borderId="29" xfId="8" applyNumberFormat="1" applyFont="1" applyFill="1" applyBorder="1"/>
    <xf numFmtId="3" fontId="28" fillId="6" borderId="7" xfId="10" applyNumberFormat="1" applyFont="1" applyFill="1" applyBorder="1" applyAlignment="1">
      <alignment vertical="center" wrapText="1"/>
    </xf>
    <xf numFmtId="3" fontId="22" fillId="2" borderId="2" xfId="10" applyNumberFormat="1" applyFont="1" applyFill="1" applyBorder="1" applyAlignment="1">
      <alignment vertical="center" wrapText="1"/>
    </xf>
    <xf numFmtId="3" fontId="31" fillId="2" borderId="45" xfId="8" applyNumberFormat="1" applyFont="1" applyFill="1" applyBorder="1"/>
    <xf numFmtId="0" fontId="2" fillId="0" borderId="0" xfId="10" applyFont="1" applyAlignment="1">
      <alignment horizontal="left"/>
    </xf>
    <xf numFmtId="0" fontId="21" fillId="0" borderId="0" xfId="8" applyFont="1" applyAlignment="1">
      <alignment horizontal="center"/>
    </xf>
    <xf numFmtId="4" fontId="32" fillId="0" borderId="29" xfId="10" applyNumberFormat="1" applyFont="1" applyBorder="1" applyAlignment="1">
      <alignment vertical="center" wrapText="1"/>
    </xf>
    <xf numFmtId="3" fontId="20" fillId="0" borderId="36" xfId="8" applyNumberFormat="1" applyFont="1" applyBorder="1"/>
    <xf numFmtId="3" fontId="20" fillId="0" borderId="35" xfId="8" applyNumberFormat="1" applyFont="1" applyBorder="1"/>
    <xf numFmtId="3" fontId="20" fillId="0" borderId="34" xfId="8" applyNumberFormat="1" applyFont="1" applyBorder="1"/>
    <xf numFmtId="3" fontId="20" fillId="0" borderId="37" xfId="8" applyNumberFormat="1" applyFont="1" applyBorder="1"/>
    <xf numFmtId="3" fontId="20" fillId="0" borderId="31" xfId="8" applyNumberFormat="1" applyFont="1" applyBorder="1"/>
    <xf numFmtId="3" fontId="20" fillId="0" borderId="0" xfId="8" applyNumberFormat="1" applyFont="1"/>
    <xf numFmtId="3" fontId="19" fillId="0" borderId="39" xfId="8" applyNumberFormat="1" applyFont="1" applyBorder="1"/>
    <xf numFmtId="3" fontId="19" fillId="0" borderId="38" xfId="8" applyNumberFormat="1" applyFont="1" applyBorder="1"/>
    <xf numFmtId="3" fontId="19" fillId="0" borderId="29" xfId="8" applyNumberFormat="1" applyFont="1" applyBorder="1"/>
    <xf numFmtId="3" fontId="19" fillId="0" borderId="41" xfId="8" applyNumberFormat="1" applyFont="1" applyBorder="1"/>
    <xf numFmtId="3" fontId="19" fillId="0" borderId="20" xfId="8" applyNumberFormat="1" applyFont="1" applyBorder="1"/>
    <xf numFmtId="3" fontId="20" fillId="0" borderId="25" xfId="8" applyNumberFormat="1" applyFont="1" applyBorder="1"/>
    <xf numFmtId="3" fontId="20" fillId="0" borderId="40" xfId="8" applyNumberFormat="1" applyFont="1" applyBorder="1"/>
    <xf numFmtId="0" fontId="16" fillId="2" borderId="12" xfId="10" applyFont="1" applyFill="1" applyBorder="1" applyAlignment="1">
      <alignment horizontal="left" vertical="center" wrapText="1"/>
    </xf>
    <xf numFmtId="3" fontId="16" fillId="2" borderId="49" xfId="10" applyNumberFormat="1" applyFont="1" applyFill="1" applyBorder="1" applyAlignment="1">
      <alignment vertical="center" wrapText="1"/>
    </xf>
    <xf numFmtId="0" fontId="11" fillId="0" borderId="11" xfId="10" applyFont="1" applyBorder="1" applyAlignment="1">
      <alignment horizontal="left" vertical="center" wrapText="1"/>
    </xf>
    <xf numFmtId="0" fontId="11" fillId="0" borderId="12" xfId="10" applyFont="1" applyBorder="1" applyAlignment="1">
      <alignment horizontal="left" vertical="center" wrapText="1"/>
    </xf>
    <xf numFmtId="3" fontId="11" fillId="0" borderId="49" xfId="10" applyNumberFormat="1" applyFont="1" applyBorder="1" applyAlignment="1">
      <alignment vertical="center" wrapText="1"/>
    </xf>
    <xf numFmtId="3" fontId="16" fillId="0" borderId="3" xfId="10" applyNumberFormat="1" applyFont="1" applyBorder="1" applyAlignment="1">
      <alignment vertical="center" wrapText="1"/>
    </xf>
    <xf numFmtId="3" fontId="16" fillId="0" borderId="1" xfId="10" applyNumberFormat="1" applyFont="1" applyBorder="1" applyAlignment="1">
      <alignment vertical="center" wrapText="1"/>
    </xf>
    <xf numFmtId="3" fontId="15" fillId="3" borderId="28" xfId="8" applyNumberFormat="1" applyFont="1" applyFill="1" applyBorder="1" applyAlignment="1">
      <alignment horizontal="right"/>
    </xf>
    <xf numFmtId="3" fontId="15" fillId="3" borderId="29" xfId="8" applyNumberFormat="1" applyFont="1" applyFill="1" applyBorder="1" applyAlignment="1">
      <alignment horizontal="right"/>
    </xf>
    <xf numFmtId="3" fontId="2" fillId="3" borderId="29" xfId="8" applyNumberFormat="1" applyFont="1" applyFill="1" applyBorder="1"/>
    <xf numFmtId="3" fontId="15" fillId="3" borderId="29" xfId="8" applyNumberFormat="1" applyFont="1" applyFill="1" applyBorder="1" applyProtection="1">
      <protection locked="0"/>
    </xf>
    <xf numFmtId="3" fontId="24" fillId="0" borderId="0" xfId="8" applyNumberFormat="1" applyFont="1"/>
    <xf numFmtId="3" fontId="24" fillId="5" borderId="22" xfId="8" applyNumberFormat="1" applyFont="1" applyFill="1" applyBorder="1" applyAlignment="1">
      <alignment horizontal="right"/>
    </xf>
    <xf numFmtId="3" fontId="25" fillId="5" borderId="0" xfId="8" applyNumberFormat="1" applyFont="1" applyFill="1" applyAlignment="1">
      <alignment horizontal="right"/>
    </xf>
    <xf numFmtId="3" fontId="25" fillId="5" borderId="0" xfId="8" applyNumberFormat="1" applyFont="1" applyFill="1" applyProtection="1">
      <protection locked="0"/>
    </xf>
    <xf numFmtId="3" fontId="25" fillId="5" borderId="0" xfId="8" applyNumberFormat="1" applyFont="1" applyFill="1"/>
    <xf numFmtId="3" fontId="24" fillId="5" borderId="23" xfId="8" applyNumberFormat="1" applyFont="1" applyFill="1" applyBorder="1"/>
    <xf numFmtId="3" fontId="14" fillId="2" borderId="10" xfId="8" applyNumberFormat="1" applyFont="1" applyFill="1" applyBorder="1" applyAlignment="1">
      <alignment horizontal="right"/>
    </xf>
    <xf numFmtId="3" fontId="14" fillId="2" borderId="45" xfId="8" applyNumberFormat="1" applyFont="1" applyFill="1" applyBorder="1" applyAlignment="1">
      <alignment horizontal="center"/>
    </xf>
    <xf numFmtId="3" fontId="15" fillId="2" borderId="45" xfId="8" applyNumberFormat="1" applyFont="1" applyFill="1" applyBorder="1" applyAlignment="1" applyProtection="1">
      <alignment horizontal="right"/>
      <protection locked="0"/>
    </xf>
    <xf numFmtId="3" fontId="2" fillId="2" borderId="45" xfId="8" applyNumberFormat="1" applyFont="1" applyFill="1" applyBorder="1" applyProtection="1">
      <protection locked="0"/>
    </xf>
    <xf numFmtId="3" fontId="2" fillId="2" borderId="45" xfId="8" applyNumberFormat="1" applyFont="1" applyFill="1" applyBorder="1"/>
    <xf numFmtId="3" fontId="14" fillId="2" borderId="45" xfId="8" applyNumberFormat="1" applyFont="1" applyFill="1" applyBorder="1" applyProtection="1">
      <protection locked="0"/>
    </xf>
    <xf numFmtId="3" fontId="14" fillId="2" borderId="45" xfId="8" applyNumberFormat="1" applyFont="1" applyFill="1" applyBorder="1"/>
    <xf numFmtId="3" fontId="14" fillId="2" borderId="52" xfId="8" applyNumberFormat="1" applyFont="1" applyFill="1" applyBorder="1"/>
    <xf numFmtId="3" fontId="24" fillId="5" borderId="0" xfId="8" applyNumberFormat="1" applyFont="1" applyFill="1" applyAlignment="1">
      <alignment horizontal="center"/>
    </xf>
    <xf numFmtId="3" fontId="25" fillId="5" borderId="0" xfId="8" applyNumberFormat="1" applyFont="1" applyFill="1" applyAlignment="1" applyProtection="1">
      <alignment horizontal="right"/>
      <protection locked="0"/>
    </xf>
    <xf numFmtId="3" fontId="2" fillId="3" borderId="10" xfId="8" applyNumberFormat="1" applyFont="1" applyFill="1" applyBorder="1" applyAlignment="1">
      <alignment horizontal="right"/>
    </xf>
    <xf numFmtId="3" fontId="2" fillId="3" borderId="45" xfId="8" applyNumberFormat="1" applyFont="1" applyFill="1" applyBorder="1" applyProtection="1">
      <protection locked="0"/>
    </xf>
    <xf numFmtId="3" fontId="2" fillId="3" borderId="52" xfId="8" applyNumberFormat="1" applyFont="1" applyFill="1" applyBorder="1"/>
    <xf numFmtId="3" fontId="15" fillId="2" borderId="45" xfId="8" applyNumberFormat="1" applyFont="1" applyFill="1" applyBorder="1" applyAlignment="1">
      <alignment horizontal="center"/>
    </xf>
    <xf numFmtId="3" fontId="2" fillId="3" borderId="24" xfId="8" applyNumberFormat="1" applyFont="1" applyFill="1" applyBorder="1" applyAlignment="1">
      <alignment horizontal="right"/>
    </xf>
    <xf numFmtId="3" fontId="2" fillId="3" borderId="25" xfId="8" applyNumberFormat="1" applyFont="1" applyFill="1" applyBorder="1"/>
    <xf numFmtId="3" fontId="2" fillId="3" borderId="25" xfId="8" applyNumberFormat="1" applyFont="1" applyFill="1" applyBorder="1" applyProtection="1">
      <protection locked="0"/>
    </xf>
    <xf numFmtId="3" fontId="14" fillId="3" borderId="25" xfId="8" applyNumberFormat="1" applyFont="1" applyFill="1" applyBorder="1"/>
    <xf numFmtId="3" fontId="14" fillId="3" borderId="26" xfId="8" applyNumberFormat="1" applyFont="1" applyFill="1" applyBorder="1"/>
    <xf numFmtId="0" fontId="26" fillId="0" borderId="3" xfId="8" applyFont="1" applyBorder="1" applyAlignment="1" applyProtection="1">
      <alignment horizontal="left"/>
      <protection locked="0"/>
    </xf>
    <xf numFmtId="1" fontId="14" fillId="0" borderId="4" xfId="8" applyNumberFormat="1" applyFont="1" applyBorder="1"/>
    <xf numFmtId="0" fontId="28" fillId="0" borderId="39" xfId="8" applyFont="1" applyBorder="1" applyAlignment="1" applyProtection="1">
      <alignment horizontal="left" vertical="center"/>
      <protection locked="0"/>
    </xf>
    <xf numFmtId="1" fontId="14" fillId="0" borderId="6" xfId="8" applyNumberFormat="1" applyFont="1" applyBorder="1"/>
    <xf numFmtId="0" fontId="26" fillId="0" borderId="3" xfId="8" applyFont="1" applyBorder="1" applyAlignment="1" applyProtection="1">
      <alignment horizontal="left" vertical="center"/>
      <protection locked="0"/>
    </xf>
    <xf numFmtId="0" fontId="28" fillId="0" borderId="3" xfId="8" applyFont="1" applyBorder="1" applyAlignment="1" applyProtection="1">
      <alignment horizontal="left" vertical="center"/>
      <protection locked="0"/>
    </xf>
    <xf numFmtId="0" fontId="26" fillId="0" borderId="36" xfId="8" applyFont="1" applyBorder="1" applyAlignment="1" applyProtection="1">
      <alignment horizontal="left" vertical="center"/>
      <protection locked="0"/>
    </xf>
    <xf numFmtId="0" fontId="26" fillId="0" borderId="39" xfId="8" applyFont="1" applyBorder="1" applyAlignment="1" applyProtection="1">
      <alignment horizontal="left"/>
      <protection locked="0"/>
    </xf>
    <xf numFmtId="0" fontId="28" fillId="0" borderId="39" xfId="8" applyFont="1" applyBorder="1" applyAlignment="1" applyProtection="1">
      <alignment horizontal="left"/>
      <protection locked="0"/>
    </xf>
    <xf numFmtId="0" fontId="28" fillId="0" borderId="3" xfId="8" applyFont="1" applyBorder="1" applyAlignment="1" applyProtection="1">
      <alignment horizontal="left"/>
      <protection locked="0"/>
    </xf>
    <xf numFmtId="0" fontId="26" fillId="0" borderId="37" xfId="8" applyFont="1" applyBorder="1" applyAlignment="1" applyProtection="1">
      <alignment horizontal="left"/>
      <protection locked="0"/>
    </xf>
    <xf numFmtId="0" fontId="28" fillId="0" borderId="36" xfId="8" applyFont="1" applyBorder="1" applyAlignment="1" applyProtection="1">
      <alignment horizontal="left"/>
      <protection locked="0"/>
    </xf>
    <xf numFmtId="0" fontId="26" fillId="0" borderId="36" xfId="8" applyFont="1" applyBorder="1" applyAlignment="1" applyProtection="1">
      <alignment horizontal="left"/>
      <protection locked="0"/>
    </xf>
    <xf numFmtId="0" fontId="30" fillId="0" borderId="36" xfId="8" applyFont="1" applyBorder="1" applyAlignment="1" applyProtection="1">
      <alignment horizontal="left"/>
      <protection locked="0"/>
    </xf>
    <xf numFmtId="3" fontId="29" fillId="0" borderId="7" xfId="10" applyNumberFormat="1" applyFont="1" applyBorder="1" applyAlignment="1">
      <alignment vertical="center" wrapText="1"/>
    </xf>
    <xf numFmtId="4" fontId="2" fillId="0" borderId="16" xfId="8" applyNumberFormat="1" applyFont="1" applyBorder="1" applyAlignment="1">
      <alignment horizontal="center" wrapText="1"/>
    </xf>
    <xf numFmtId="1" fontId="11" fillId="5" borderId="1" xfId="16" applyNumberFormat="1" applyFont="1" applyFill="1" applyBorder="1" applyAlignment="1" applyProtection="1">
      <alignment horizontal="right" vertical="top" wrapText="1"/>
    </xf>
    <xf numFmtId="3" fontId="14" fillId="5" borderId="15" xfId="8" applyNumberFormat="1" applyFont="1" applyFill="1" applyBorder="1"/>
    <xf numFmtId="169" fontId="11" fillId="0" borderId="14" xfId="16" applyNumberFormat="1" applyFont="1" applyFill="1" applyBorder="1" applyAlignment="1" applyProtection="1">
      <alignment horizontal="right" vertical="top" wrapText="1"/>
      <protection locked="0"/>
    </xf>
    <xf numFmtId="0" fontId="30" fillId="0" borderId="3" xfId="8" applyFont="1" applyBorder="1" applyAlignment="1" applyProtection="1">
      <alignment horizontal="left"/>
      <protection locked="0"/>
    </xf>
    <xf numFmtId="0" fontId="14" fillId="0" borderId="55" xfId="8" applyFont="1" applyBorder="1"/>
    <xf numFmtId="3" fontId="2" fillId="3" borderId="32" xfId="8" applyNumberFormat="1" applyFont="1" applyFill="1" applyBorder="1"/>
    <xf numFmtId="2" fontId="1" fillId="0" borderId="0" xfId="10" applyNumberFormat="1" applyFont="1"/>
    <xf numFmtId="1" fontId="11" fillId="0" borderId="0" xfId="10" applyNumberFormat="1" applyFont="1" applyAlignment="1">
      <alignment horizontal="right" vertical="center" wrapText="1"/>
    </xf>
    <xf numFmtId="10" fontId="1" fillId="0" borderId="0" xfId="10" applyNumberFormat="1" applyFont="1"/>
    <xf numFmtId="3" fontId="1" fillId="0" borderId="0" xfId="10" applyNumberFormat="1" applyFont="1" applyAlignment="1">
      <alignment horizontal="right"/>
    </xf>
    <xf numFmtId="0" fontId="2" fillId="0" borderId="12" xfId="8" applyFont="1" applyBorder="1"/>
    <xf numFmtId="167" fontId="2" fillId="0" borderId="12" xfId="8" applyNumberFormat="1" applyFont="1" applyBorder="1"/>
    <xf numFmtId="10" fontId="2" fillId="0" borderId="12" xfId="18" applyNumberFormat="1" applyFont="1" applyBorder="1"/>
    <xf numFmtId="167" fontId="14" fillId="0" borderId="0" xfId="8" applyNumberFormat="1" applyFont="1"/>
    <xf numFmtId="10" fontId="14" fillId="0" borderId="0" xfId="18" applyNumberFormat="1" applyFont="1" applyBorder="1"/>
    <xf numFmtId="0" fontId="1" fillId="0" borderId="0" xfId="8"/>
    <xf numFmtId="0" fontId="2" fillId="0" borderId="0" xfId="8" applyFont="1"/>
    <xf numFmtId="167" fontId="2" fillId="0" borderId="0" xfId="8" applyNumberFormat="1" applyFont="1"/>
    <xf numFmtId="10" fontId="2" fillId="0" borderId="0" xfId="18" applyNumberFormat="1" applyFont="1" applyBorder="1"/>
    <xf numFmtId="0" fontId="2" fillId="0" borderId="0" xfId="10" applyFont="1"/>
    <xf numFmtId="0" fontId="14" fillId="0" borderId="34" xfId="8" applyFont="1" applyBorder="1"/>
    <xf numFmtId="167" fontId="14" fillId="0" borderId="34" xfId="8" applyNumberFormat="1" applyFont="1" applyBorder="1"/>
    <xf numFmtId="10" fontId="14" fillId="0" borderId="34" xfId="18" applyNumberFormat="1" applyFont="1" applyBorder="1"/>
    <xf numFmtId="0" fontId="16" fillId="3" borderId="10" xfId="10" applyFont="1" applyFill="1" applyBorder="1" applyAlignment="1">
      <alignment horizontal="left" vertical="center" wrapText="1"/>
    </xf>
    <xf numFmtId="0" fontId="16" fillId="3" borderId="3" xfId="10" applyFont="1" applyFill="1" applyBorder="1" applyAlignment="1">
      <alignment horizontal="left" vertical="center" wrapText="1"/>
    </xf>
    <xf numFmtId="0" fontId="2" fillId="0" borderId="0" xfId="10" applyFont="1" applyAlignment="1">
      <alignment horizontal="center" vertical="center"/>
    </xf>
    <xf numFmtId="0" fontId="2" fillId="0" borderId="0" xfId="10" applyFont="1" applyAlignment="1">
      <alignment horizontal="left"/>
    </xf>
    <xf numFmtId="0" fontId="18" fillId="2" borderId="19" xfId="8" applyFont="1" applyFill="1" applyBorder="1" applyAlignment="1">
      <alignment horizontal="left" vertical="center"/>
    </xf>
    <xf numFmtId="0" fontId="18" fillId="2" borderId="41" xfId="8" applyFont="1" applyFill="1" applyBorder="1" applyAlignment="1">
      <alignment horizontal="left" vertical="center"/>
    </xf>
    <xf numFmtId="0" fontId="18" fillId="2" borderId="28" xfId="8" applyFont="1" applyFill="1" applyBorder="1" applyAlignment="1">
      <alignment horizontal="left" vertical="center"/>
    </xf>
    <xf numFmtId="0" fontId="18" fillId="2" borderId="39" xfId="8" applyFont="1" applyFill="1" applyBorder="1" applyAlignment="1">
      <alignment horizontal="left" vertical="center"/>
    </xf>
    <xf numFmtId="0" fontId="16" fillId="3" borderId="6" xfId="10" applyFont="1" applyFill="1" applyBorder="1" applyAlignment="1">
      <alignment horizontal="left" vertical="center" wrapText="1"/>
    </xf>
    <xf numFmtId="0" fontId="16" fillId="3" borderId="1" xfId="10" applyFont="1" applyFill="1" applyBorder="1" applyAlignment="1">
      <alignment horizontal="left" vertical="center" wrapText="1"/>
    </xf>
    <xf numFmtId="0" fontId="16" fillId="3" borderId="16" xfId="10" applyFont="1" applyFill="1" applyBorder="1" applyAlignment="1">
      <alignment horizontal="left" vertical="center" wrapText="1"/>
    </xf>
    <xf numFmtId="0" fontId="16" fillId="3" borderId="17" xfId="10" applyFont="1" applyFill="1" applyBorder="1" applyAlignment="1">
      <alignment horizontal="left" vertical="center" wrapText="1"/>
    </xf>
    <xf numFmtId="0" fontId="16" fillId="3" borderId="13" xfId="10" applyFont="1" applyFill="1" applyBorder="1" applyAlignment="1">
      <alignment horizontal="left" vertical="center" wrapText="1"/>
    </xf>
    <xf numFmtId="0" fontId="16" fillId="3" borderId="14" xfId="10" applyFont="1" applyFill="1" applyBorder="1" applyAlignment="1">
      <alignment horizontal="left" vertical="center" wrapText="1"/>
    </xf>
    <xf numFmtId="0" fontId="16" fillId="3" borderId="8" xfId="10" applyFont="1" applyFill="1" applyBorder="1" applyAlignment="1">
      <alignment horizontal="left" vertical="center" wrapText="1"/>
    </xf>
    <xf numFmtId="0" fontId="16" fillId="3" borderId="9" xfId="10" applyFont="1" applyFill="1" applyBorder="1" applyAlignment="1">
      <alignment horizontal="left" vertical="center" wrapText="1"/>
    </xf>
    <xf numFmtId="0" fontId="21" fillId="0" borderId="0" xfId="8" applyFont="1" applyAlignment="1">
      <alignment horizontal="center"/>
    </xf>
    <xf numFmtId="0" fontId="21" fillId="0" borderId="0" xfId="8" applyFont="1" applyAlignment="1">
      <alignment horizontal="left"/>
    </xf>
  </cellXfs>
  <cellStyles count="20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Currency 2" xfId="16" xr:uid="{73797634-EF55-40E3-BD56-26B74DBE57C3}"/>
    <cellStyle name="Excel Built-in Normal" xfId="19" xr:uid="{A3BF2A39-6AC0-4037-BB1A-E0DAF8B1C1D4}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" xfId="0" builtinId="0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2 4" xfId="17" xr:uid="{5C3644C1-056F-41A8-A9B5-1F2958944C37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" xfId="18" builtinId="5"/>
    <cellStyle name="Percent 2" xfId="5" xr:uid="{92937902-7905-43C5-B644-ED508DB6B230}"/>
    <cellStyle name="Percent 2 2" xfId="15" xr:uid="{4C30A823-B853-48E4-90EB-6072059BA3E2}"/>
  </cellStyles>
  <dxfs count="1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1" defaultTableStyle="TableStyleMedium9" defaultPivotStyle="PivotStyleLight16">
    <tableStyle name="Invisible" pivot="0" table="0" count="0" xr9:uid="{2754B12C-769D-4B8B-B5A2-447F445CBDE7}"/>
  </tableStyles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06BE0-B5C8-484C-91EB-CDD13F2D5DA3}">
  <sheetPr codeName="Sheet12"/>
  <dimension ref="B1:Z118"/>
  <sheetViews>
    <sheetView tabSelected="1" showOutlineSymbols="0" showWhiteSpace="0" zoomScale="80" zoomScaleNormal="80" workbookViewId="0">
      <selection activeCell="B1" sqref="B1"/>
    </sheetView>
  </sheetViews>
  <sheetFormatPr defaultColWidth="9.1796875" defaultRowHeight="14.5" outlineLevelCol="1" x14ac:dyDescent="0.35"/>
  <cols>
    <col min="1" max="1" width="3.7265625" style="2" customWidth="1"/>
    <col min="2" max="2" width="7.7265625" style="2" customWidth="1"/>
    <col min="3" max="3" width="71.1796875" style="2" customWidth="1"/>
    <col min="4" max="4" width="15.54296875" style="3" customWidth="1"/>
    <col min="5" max="6" width="15.1796875" style="2" customWidth="1"/>
    <col min="7" max="7" width="13.7265625" style="2" bestFit="1" customWidth="1"/>
    <col min="8" max="8" width="9.1796875" style="2"/>
    <col min="9" max="9" width="41" style="2" bestFit="1" customWidth="1"/>
    <col min="10" max="10" width="12.453125" style="2" customWidth="1"/>
    <col min="11" max="11" width="11.1796875" style="2" customWidth="1"/>
    <col min="12" max="12" width="12.453125" style="2" bestFit="1" customWidth="1"/>
    <col min="13" max="13" width="10.81640625" style="2" customWidth="1"/>
    <col min="14" max="14" width="13.26953125" style="2" bestFit="1" customWidth="1"/>
    <col min="15" max="15" width="11.81640625" style="2" bestFit="1" customWidth="1"/>
    <col min="16" max="16" width="9.81640625" style="2" customWidth="1"/>
    <col min="17" max="17" width="9.1796875" style="2" customWidth="1"/>
    <col min="18" max="18" width="51" style="2" customWidth="1" outlineLevel="1"/>
    <col min="19" max="19" width="18.54296875" style="2" customWidth="1" outlineLevel="1"/>
    <col min="20" max="20" width="26.54296875" style="2" customWidth="1" outlineLevel="1"/>
    <col min="21" max="21" width="24.7265625" style="2" customWidth="1" outlineLevel="1"/>
    <col min="22" max="22" width="23" style="2" customWidth="1" outlineLevel="1"/>
    <col min="23" max="23" width="9.1796875" style="2" customWidth="1" outlineLevel="1"/>
    <col min="24" max="24" width="9.7265625" style="2" customWidth="1" outlineLevel="1"/>
    <col min="25" max="25" width="11.453125" style="2" customWidth="1" outlineLevel="1"/>
    <col min="26" max="26" width="14.81640625" style="2" customWidth="1"/>
    <col min="27" max="16384" width="9.1796875" style="2"/>
  </cols>
  <sheetData>
    <row r="1" spans="2:26" x14ac:dyDescent="0.35">
      <c r="B1" s="21"/>
      <c r="F1" s="7" t="s">
        <v>0</v>
      </c>
      <c r="Z1" s="25" t="s">
        <v>1</v>
      </c>
    </row>
    <row r="2" spans="2:26" x14ac:dyDescent="0.35">
      <c r="F2" s="8" t="s">
        <v>446</v>
      </c>
      <c r="U2" s="26"/>
    </row>
    <row r="4" spans="2:26" x14ac:dyDescent="0.35">
      <c r="B4" s="275" t="s">
        <v>2</v>
      </c>
      <c r="C4" s="275"/>
      <c r="D4" s="275"/>
      <c r="K4" s="27"/>
      <c r="L4" s="28"/>
      <c r="M4" s="115"/>
      <c r="N4" s="115"/>
      <c r="R4" s="276" t="s">
        <v>3</v>
      </c>
      <c r="S4" s="276"/>
      <c r="T4" s="276"/>
      <c r="U4" s="276"/>
      <c r="V4" s="276"/>
      <c r="W4" s="276"/>
      <c r="X4" s="276"/>
      <c r="Y4" s="182"/>
    </row>
    <row r="6" spans="2:26" x14ac:dyDescent="0.35">
      <c r="B6" s="9"/>
      <c r="E6" s="21"/>
      <c r="F6" s="21"/>
    </row>
    <row r="7" spans="2:26" ht="15" thickBot="1" x14ac:dyDescent="0.4">
      <c r="B7" s="9"/>
      <c r="E7" s="184"/>
      <c r="F7" s="184"/>
    </row>
    <row r="8" spans="2:26" ht="45" customHeight="1" x14ac:dyDescent="0.35">
      <c r="B8" s="10" t="s">
        <v>4</v>
      </c>
      <c r="C8" s="116" t="s">
        <v>5</v>
      </c>
      <c r="D8" s="117" t="s">
        <v>6</v>
      </c>
      <c r="E8" s="113" t="s">
        <v>7</v>
      </c>
      <c r="F8" s="114" t="s">
        <v>8</v>
      </c>
      <c r="I8" s="277" t="s">
        <v>9</v>
      </c>
      <c r="J8" s="278"/>
      <c r="K8" s="118" t="s">
        <v>10</v>
      </c>
      <c r="L8" s="119" t="s">
        <v>11</v>
      </c>
      <c r="M8" s="120" t="s">
        <v>12</v>
      </c>
      <c r="N8" s="119" t="s">
        <v>13</v>
      </c>
      <c r="O8" s="121"/>
      <c r="R8" s="29" t="s">
        <v>14</v>
      </c>
      <c r="S8" s="29" t="s">
        <v>15</v>
      </c>
      <c r="T8" s="29" t="s">
        <v>16</v>
      </c>
      <c r="U8" s="29" t="s">
        <v>17</v>
      </c>
      <c r="V8" s="29" t="s">
        <v>18</v>
      </c>
      <c r="W8" s="29" t="s">
        <v>19</v>
      </c>
      <c r="X8" s="29" t="s">
        <v>20</v>
      </c>
      <c r="Y8" s="30"/>
    </row>
    <row r="9" spans="2:26" ht="14.25" customHeight="1" x14ac:dyDescent="0.35">
      <c r="B9" s="281" t="s">
        <v>21</v>
      </c>
      <c r="C9" s="282"/>
      <c r="D9" s="122">
        <f>SUM(D10+D12+D21+D25)</f>
        <v>417137</v>
      </c>
      <c r="E9" s="123"/>
      <c r="F9" s="31"/>
      <c r="I9" s="279"/>
      <c r="J9" s="280"/>
      <c r="K9" s="124">
        <f>X9</f>
        <v>1</v>
      </c>
      <c r="L9" s="125"/>
      <c r="M9" s="127">
        <f>X10</f>
        <v>0</v>
      </c>
      <c r="N9" s="126"/>
      <c r="O9" s="128"/>
      <c r="R9" s="129" t="s">
        <v>29</v>
      </c>
      <c r="S9" s="32">
        <v>3254.8999999999992</v>
      </c>
      <c r="T9" s="130">
        <v>0</v>
      </c>
      <c r="U9" s="130">
        <v>0</v>
      </c>
      <c r="V9" s="130">
        <v>0</v>
      </c>
      <c r="W9" s="130">
        <v>3254.8999999999992</v>
      </c>
      <c r="X9" s="131">
        <v>1</v>
      </c>
      <c r="Y9" s="33"/>
    </row>
    <row r="10" spans="2:26" ht="15.5" x14ac:dyDescent="0.35">
      <c r="B10" s="11">
        <v>1</v>
      </c>
      <c r="C10" s="12" t="s">
        <v>22</v>
      </c>
      <c r="D10" s="132">
        <f>SUM(D11:D11)</f>
        <v>0</v>
      </c>
      <c r="E10" s="133"/>
      <c r="F10" s="34"/>
      <c r="I10" s="35" t="s">
        <v>23</v>
      </c>
      <c r="J10" s="36"/>
      <c r="K10" s="186"/>
      <c r="L10" s="185">
        <f>$O$10*K9</f>
        <v>6991922.4199999999</v>
      </c>
      <c r="M10" s="187"/>
      <c r="N10" s="185">
        <f>$O$10*M9</f>
        <v>0</v>
      </c>
      <c r="O10" s="134">
        <f>D97-D25</f>
        <v>6991922.4199999999</v>
      </c>
      <c r="P10" s="52"/>
      <c r="R10" s="47" t="s">
        <v>12</v>
      </c>
      <c r="S10" s="48">
        <v>0</v>
      </c>
      <c r="T10" s="48">
        <v>0</v>
      </c>
      <c r="U10" s="48">
        <v>0</v>
      </c>
      <c r="V10" s="48">
        <v>0</v>
      </c>
      <c r="W10" s="48">
        <v>0</v>
      </c>
      <c r="X10" s="112">
        <v>0</v>
      </c>
      <c r="Y10" s="33"/>
    </row>
    <row r="11" spans="2:26" ht="15.5" x14ac:dyDescent="0.35">
      <c r="B11" s="14" t="s">
        <v>24</v>
      </c>
      <c r="C11" s="15" t="s">
        <v>25</v>
      </c>
      <c r="D11" s="135"/>
      <c r="E11" s="136"/>
      <c r="F11" s="37"/>
      <c r="I11" s="38" t="s">
        <v>26</v>
      </c>
      <c r="J11" s="39"/>
      <c r="K11" s="189"/>
      <c r="L11" s="188">
        <f>$O$11*K9</f>
        <v>175007</v>
      </c>
      <c r="M11" s="190"/>
      <c r="N11" s="188">
        <f>$O$11*M9</f>
        <v>0</v>
      </c>
      <c r="O11" s="137">
        <f>D25</f>
        <v>175007</v>
      </c>
      <c r="P11" s="52"/>
      <c r="R11" s="47" t="s">
        <v>58</v>
      </c>
      <c r="S11" s="48">
        <v>3254.8999999999992</v>
      </c>
      <c r="T11" s="48">
        <v>0</v>
      </c>
      <c r="U11" s="48">
        <v>0</v>
      </c>
      <c r="V11" s="48">
        <v>0</v>
      </c>
      <c r="W11" s="48">
        <v>3254.8999999999992</v>
      </c>
      <c r="X11" s="112">
        <v>1</v>
      </c>
      <c r="Y11" s="33"/>
    </row>
    <row r="12" spans="2:26" ht="15" customHeight="1" x14ac:dyDescent="0.35">
      <c r="B12" s="11">
        <v>2</v>
      </c>
      <c r="C12" s="12" t="s">
        <v>27</v>
      </c>
      <c r="D12" s="132">
        <f>SUM(D13:D20)</f>
        <v>173730</v>
      </c>
      <c r="E12" s="133"/>
      <c r="F12" s="34"/>
      <c r="I12" s="41" t="s">
        <v>28</v>
      </c>
      <c r="J12" s="42"/>
      <c r="K12" s="192"/>
      <c r="L12" s="191">
        <f>SUM(L10:L11)</f>
        <v>7166929.4199999999</v>
      </c>
      <c r="M12" s="193"/>
      <c r="N12" s="191">
        <f>SUM(N10:N11)</f>
        <v>0</v>
      </c>
      <c r="O12" s="138">
        <f>SUM(O10:O11)</f>
        <v>7166929.4199999999</v>
      </c>
      <c r="P12" s="52"/>
      <c r="R12" s="260" t="s">
        <v>61</v>
      </c>
      <c r="S12" s="261" t="s">
        <v>445</v>
      </c>
      <c r="T12" s="261" t="s">
        <v>445</v>
      </c>
      <c r="U12" s="261" t="s">
        <v>445</v>
      </c>
      <c r="V12" s="261" t="s">
        <v>445</v>
      </c>
      <c r="W12" s="261">
        <v>0</v>
      </c>
      <c r="X12" s="262" t="s">
        <v>445</v>
      </c>
      <c r="Y12" s="33"/>
    </row>
    <row r="13" spans="2:26" ht="15.5" x14ac:dyDescent="0.35">
      <c r="B13" s="14" t="s">
        <v>30</v>
      </c>
      <c r="C13" s="15" t="s">
        <v>31</v>
      </c>
      <c r="D13" s="135">
        <v>108452</v>
      </c>
      <c r="E13" s="136"/>
      <c r="F13" s="37"/>
      <c r="I13" s="38" t="s">
        <v>32</v>
      </c>
      <c r="J13" s="40"/>
      <c r="K13" s="189"/>
      <c r="L13" s="188">
        <f>$O$13*K9</f>
        <v>179173.23550000001</v>
      </c>
      <c r="M13" s="190"/>
      <c r="N13" s="188">
        <f>$O$13*M9</f>
        <v>0</v>
      </c>
      <c r="O13" s="137">
        <f>D100</f>
        <v>179173.23550000001</v>
      </c>
      <c r="P13" s="52"/>
      <c r="R13" s="270"/>
      <c r="S13" s="271"/>
      <c r="T13" s="271"/>
      <c r="U13" s="271"/>
      <c r="V13" s="271"/>
      <c r="W13" s="271"/>
      <c r="X13" s="272"/>
      <c r="Y13" s="33"/>
    </row>
    <row r="14" spans="2:26" ht="15.5" x14ac:dyDescent="0.35">
      <c r="B14" s="14" t="s">
        <v>33</v>
      </c>
      <c r="C14" s="15" t="s">
        <v>34</v>
      </c>
      <c r="D14" s="135"/>
      <c r="E14" s="136"/>
      <c r="F14" s="37"/>
      <c r="I14" s="38" t="s">
        <v>35</v>
      </c>
      <c r="J14" s="40"/>
      <c r="K14" s="189"/>
      <c r="L14" s="188">
        <f>$O$14*K9</f>
        <v>507097.45921058487</v>
      </c>
      <c r="M14" s="190"/>
      <c r="N14" s="188">
        <f>$O$14*M9</f>
        <v>0</v>
      </c>
      <c r="O14" s="137">
        <f>D98</f>
        <v>507097.45921058487</v>
      </c>
      <c r="P14" s="52"/>
      <c r="R14" s="73"/>
      <c r="S14" s="263"/>
      <c r="T14" s="263"/>
      <c r="U14" s="263"/>
      <c r="V14" s="263"/>
      <c r="W14" s="263"/>
      <c r="X14" s="264"/>
      <c r="Y14" s="33"/>
    </row>
    <row r="15" spans="2:26" ht="16" thickBot="1" x14ac:dyDescent="0.4">
      <c r="B15" s="14" t="s">
        <v>36</v>
      </c>
      <c r="C15" s="15" t="s">
        <v>37</v>
      </c>
      <c r="D15" s="135">
        <v>4617</v>
      </c>
      <c r="E15" s="136"/>
      <c r="F15" s="37"/>
      <c r="I15" s="38" t="s">
        <v>38</v>
      </c>
      <c r="J15" s="43"/>
      <c r="K15" s="190"/>
      <c r="L15" s="188">
        <f>$O$15*K9</f>
        <v>0</v>
      </c>
      <c r="M15" s="190"/>
      <c r="N15" s="188">
        <f>$O$15*M9</f>
        <v>0</v>
      </c>
      <c r="O15" s="137">
        <v>0</v>
      </c>
      <c r="P15" s="52"/>
      <c r="R15" s="73"/>
      <c r="S15" s="263"/>
      <c r="T15" s="263"/>
      <c r="U15" s="263"/>
      <c r="V15" s="263"/>
      <c r="W15" s="263"/>
      <c r="X15" s="264"/>
      <c r="Y15" s="33"/>
    </row>
    <row r="16" spans="2:26" ht="15.5" x14ac:dyDescent="0.35">
      <c r="B16" s="14" t="s">
        <v>39</v>
      </c>
      <c r="C16" s="15" t="s">
        <v>40</v>
      </c>
      <c r="D16" s="135">
        <v>12880</v>
      </c>
      <c r="E16" s="136"/>
      <c r="F16" s="37"/>
      <c r="I16" s="44" t="s">
        <v>41</v>
      </c>
      <c r="J16" s="45"/>
      <c r="K16" s="195"/>
      <c r="L16" s="194">
        <f>SUM(L12:L14)-L15</f>
        <v>7853200.1147105852</v>
      </c>
      <c r="M16" s="195"/>
      <c r="N16" s="194">
        <f>SUM(N12:N14)-N15</f>
        <v>0</v>
      </c>
      <c r="O16" s="139">
        <f>SUM(O12:O14)-O15</f>
        <v>7853200.1147105852</v>
      </c>
      <c r="P16" s="52"/>
      <c r="R16" s="73"/>
      <c r="S16" s="263"/>
      <c r="T16" s="263"/>
      <c r="U16" s="263"/>
      <c r="V16" s="263"/>
      <c r="W16" s="263"/>
      <c r="X16" s="264"/>
      <c r="Y16" s="33"/>
    </row>
    <row r="17" spans="2:26" ht="15.5" x14ac:dyDescent="0.35">
      <c r="B17" s="14" t="s">
        <v>42</v>
      </c>
      <c r="C17" s="15" t="s">
        <v>43</v>
      </c>
      <c r="D17" s="135"/>
      <c r="E17" s="136"/>
      <c r="F17" s="37"/>
      <c r="I17" s="38" t="s">
        <v>44</v>
      </c>
      <c r="J17" s="46"/>
      <c r="K17" s="190"/>
      <c r="L17" s="188">
        <f>$O$17*K9</f>
        <v>1094497</v>
      </c>
      <c r="M17" s="190"/>
      <c r="N17" s="188">
        <f>$O$17*M9</f>
        <v>0</v>
      </c>
      <c r="O17" s="137">
        <f>SUM(E97)</f>
        <v>1094497</v>
      </c>
      <c r="P17" s="52"/>
      <c r="R17" s="265"/>
      <c r="S17" s="263"/>
      <c r="T17" s="263"/>
      <c r="U17" s="263"/>
      <c r="V17" s="263"/>
      <c r="W17" s="263"/>
      <c r="X17" s="264"/>
      <c r="Y17" s="33"/>
      <c r="Z17" s="49"/>
    </row>
    <row r="18" spans="2:26" ht="16" thickBot="1" x14ac:dyDescent="0.4">
      <c r="B18" s="14" t="s">
        <v>45</v>
      </c>
      <c r="C18" s="15" t="s">
        <v>46</v>
      </c>
      <c r="D18" s="135"/>
      <c r="E18" s="136"/>
      <c r="F18" s="37"/>
      <c r="I18" s="50" t="s">
        <v>47</v>
      </c>
      <c r="J18" s="51"/>
      <c r="K18" s="196"/>
      <c r="L18" s="197">
        <f>$O$18*K9</f>
        <v>4379765.04</v>
      </c>
      <c r="M18" s="196"/>
      <c r="N18" s="197">
        <f>$O$18*M9</f>
        <v>0</v>
      </c>
      <c r="O18" s="140">
        <v>4379765.04</v>
      </c>
      <c r="P18" s="52"/>
      <c r="R18" s="265"/>
      <c r="S18" s="263"/>
      <c r="T18" s="263"/>
      <c r="U18" s="263"/>
      <c r="V18" s="263"/>
      <c r="W18" s="263"/>
      <c r="X18" s="264"/>
      <c r="Y18" s="33"/>
    </row>
    <row r="19" spans="2:26" x14ac:dyDescent="0.35">
      <c r="B19" s="14" t="s">
        <v>48</v>
      </c>
      <c r="C19" s="15" t="s">
        <v>49</v>
      </c>
      <c r="D19" s="135"/>
      <c r="E19" s="136"/>
      <c r="F19" s="37"/>
      <c r="R19" s="265"/>
      <c r="S19" s="263"/>
      <c r="T19" s="263"/>
      <c r="U19" s="263"/>
      <c r="V19" s="263"/>
      <c r="W19" s="263"/>
      <c r="X19" s="264"/>
    </row>
    <row r="20" spans="2:26" x14ac:dyDescent="0.35">
      <c r="B20" s="14" t="s">
        <v>50</v>
      </c>
      <c r="C20" s="15" t="s">
        <v>51</v>
      </c>
      <c r="D20" s="135">
        <v>47781</v>
      </c>
      <c r="E20" s="136"/>
      <c r="F20" s="37"/>
      <c r="R20" s="265"/>
      <c r="S20" s="263"/>
      <c r="T20" s="263"/>
      <c r="U20" s="263"/>
      <c r="V20" s="263"/>
      <c r="W20" s="263"/>
      <c r="X20" s="264"/>
    </row>
    <row r="21" spans="2:26" x14ac:dyDescent="0.35">
      <c r="B21" s="11">
        <v>3</v>
      </c>
      <c r="C21" s="12" t="s">
        <v>52</v>
      </c>
      <c r="D21" s="132">
        <f>SUM(D22:D24)</f>
        <v>68400</v>
      </c>
      <c r="E21" s="133"/>
      <c r="F21" s="34"/>
      <c r="J21" s="52"/>
      <c r="N21" s="49"/>
      <c r="O21" s="49"/>
      <c r="P21" s="49"/>
      <c r="Q21" s="49"/>
      <c r="R21" s="265"/>
      <c r="S21" s="263"/>
      <c r="T21" s="263"/>
      <c r="U21" s="263"/>
      <c r="V21" s="263"/>
      <c r="W21" s="263"/>
      <c r="X21" s="264"/>
    </row>
    <row r="22" spans="2:26" x14ac:dyDescent="0.35">
      <c r="B22" s="14" t="s">
        <v>53</v>
      </c>
      <c r="C22" s="15" t="s">
        <v>54</v>
      </c>
      <c r="D22" s="135">
        <v>68400</v>
      </c>
      <c r="E22" s="136"/>
      <c r="F22" s="37"/>
      <c r="R22" s="265"/>
      <c r="S22" s="263"/>
      <c r="T22" s="263"/>
      <c r="U22" s="263"/>
      <c r="V22" s="263"/>
      <c r="W22" s="263"/>
      <c r="X22" s="264"/>
    </row>
    <row r="23" spans="2:26" x14ac:dyDescent="0.35">
      <c r="B23" s="14" t="s">
        <v>55</v>
      </c>
      <c r="C23" s="15"/>
      <c r="D23" s="135"/>
      <c r="E23" s="136"/>
      <c r="F23" s="37"/>
      <c r="R23" s="265"/>
      <c r="S23" s="263"/>
      <c r="T23" s="263"/>
      <c r="U23" s="263"/>
      <c r="V23" s="263"/>
      <c r="W23" s="263"/>
      <c r="X23" s="264"/>
    </row>
    <row r="24" spans="2:26" x14ac:dyDescent="0.35">
      <c r="B24" s="14" t="s">
        <v>56</v>
      </c>
      <c r="C24" s="15"/>
      <c r="D24" s="135"/>
      <c r="E24" s="136"/>
      <c r="F24" s="37"/>
      <c r="G24" s="4"/>
      <c r="R24" s="266"/>
      <c r="S24" s="267"/>
      <c r="T24" s="267"/>
      <c r="U24" s="267"/>
      <c r="V24" s="267"/>
      <c r="W24" s="267"/>
      <c r="X24" s="268"/>
    </row>
    <row r="25" spans="2:26" x14ac:dyDescent="0.35">
      <c r="B25" s="11">
        <v>4</v>
      </c>
      <c r="C25" s="13" t="s">
        <v>57</v>
      </c>
      <c r="D25" s="132">
        <f>SUM(D26:D26)</f>
        <v>175007</v>
      </c>
      <c r="E25" s="133"/>
      <c r="F25" s="34"/>
      <c r="J25" s="52"/>
      <c r="R25" s="269"/>
      <c r="S25" s="267"/>
      <c r="T25" s="267"/>
      <c r="U25" s="267"/>
      <c r="V25" s="267"/>
      <c r="W25" s="267"/>
      <c r="X25" s="268"/>
    </row>
    <row r="26" spans="2:26" x14ac:dyDescent="0.35">
      <c r="B26" s="14" t="s">
        <v>59</v>
      </c>
      <c r="C26" s="15" t="s">
        <v>60</v>
      </c>
      <c r="D26" s="135">
        <v>175007</v>
      </c>
      <c r="E26" s="141"/>
      <c r="F26" s="37"/>
      <c r="R26" s="269"/>
      <c r="S26" s="267"/>
      <c r="T26" s="267"/>
      <c r="U26" s="267"/>
      <c r="V26" s="267"/>
      <c r="W26" s="267"/>
      <c r="X26" s="268"/>
    </row>
    <row r="27" spans="2:26" x14ac:dyDescent="0.35">
      <c r="B27" s="281" t="s">
        <v>62</v>
      </c>
      <c r="C27" s="282"/>
      <c r="D27" s="122">
        <f>SUM(D28+D32)</f>
        <v>6643031.6699999999</v>
      </c>
      <c r="E27" s="123"/>
      <c r="F27" s="31"/>
    </row>
    <row r="28" spans="2:26" ht="14.25" customHeight="1" x14ac:dyDescent="0.35">
      <c r="B28" s="11">
        <v>5</v>
      </c>
      <c r="C28" s="12" t="s">
        <v>63</v>
      </c>
      <c r="D28" s="132">
        <f>SUM(D29:D31)</f>
        <v>320703.61</v>
      </c>
      <c r="E28" s="133"/>
      <c r="F28" s="34"/>
    </row>
    <row r="29" spans="2:26" x14ac:dyDescent="0.35">
      <c r="B29" s="14" t="s">
        <v>64</v>
      </c>
      <c r="C29" s="15" t="s">
        <v>65</v>
      </c>
      <c r="D29" s="135">
        <v>167754</v>
      </c>
      <c r="E29" s="136"/>
      <c r="F29" s="37"/>
    </row>
    <row r="30" spans="2:26" x14ac:dyDescent="0.35">
      <c r="B30" s="14" t="s">
        <v>66</v>
      </c>
      <c r="C30" s="15" t="s">
        <v>67</v>
      </c>
      <c r="D30" s="135">
        <v>150867.79999999999</v>
      </c>
      <c r="E30" s="136"/>
      <c r="F30" s="37"/>
    </row>
    <row r="31" spans="2:26" x14ac:dyDescent="0.35">
      <c r="B31" s="14" t="s">
        <v>68</v>
      </c>
      <c r="C31" s="15" t="s">
        <v>69</v>
      </c>
      <c r="D31" s="135">
        <v>2081.81</v>
      </c>
      <c r="E31" s="136"/>
      <c r="F31" s="37"/>
    </row>
    <row r="32" spans="2:26" x14ac:dyDescent="0.35">
      <c r="B32" s="11">
        <v>6</v>
      </c>
      <c r="C32" s="12" t="s">
        <v>70</v>
      </c>
      <c r="D32" s="132">
        <f>SUM(D33,D80,D82)</f>
        <v>6322328.0599999996</v>
      </c>
      <c r="E32" s="133"/>
      <c r="F32" s="34"/>
    </row>
    <row r="33" spans="2:10" x14ac:dyDescent="0.35">
      <c r="B33" s="22" t="s">
        <v>71</v>
      </c>
      <c r="C33" s="23" t="s">
        <v>72</v>
      </c>
      <c r="D33" s="142">
        <f>D34+D45+D48+D53+D59+D67+D72+D78</f>
        <v>6289914.0599999996</v>
      </c>
      <c r="E33" s="136"/>
      <c r="F33" s="37"/>
    </row>
    <row r="34" spans="2:10" x14ac:dyDescent="0.35">
      <c r="B34" s="24" t="s">
        <v>73</v>
      </c>
      <c r="C34" s="23" t="s">
        <v>74</v>
      </c>
      <c r="D34" s="142">
        <f>SUM(D35:D44)</f>
        <v>589913.29</v>
      </c>
      <c r="E34" s="136"/>
      <c r="F34" s="37"/>
      <c r="G34" s="52"/>
    </row>
    <row r="35" spans="2:10" x14ac:dyDescent="0.35">
      <c r="B35" s="24"/>
      <c r="C35" s="15" t="s">
        <v>75</v>
      </c>
      <c r="D35" s="135">
        <v>213858</v>
      </c>
      <c r="E35" s="136"/>
      <c r="F35" s="37"/>
    </row>
    <row r="36" spans="2:10" x14ac:dyDescent="0.35">
      <c r="B36" s="24"/>
      <c r="C36" s="15" t="s">
        <v>76</v>
      </c>
      <c r="D36" s="135">
        <v>3608.46</v>
      </c>
      <c r="E36" s="136"/>
      <c r="F36" s="37"/>
    </row>
    <row r="37" spans="2:10" ht="14.25" customHeight="1" x14ac:dyDescent="0.35">
      <c r="B37" s="24"/>
      <c r="C37" s="15" t="s">
        <v>77</v>
      </c>
      <c r="D37" s="135">
        <v>11705.59</v>
      </c>
      <c r="E37" s="136"/>
      <c r="F37" s="37"/>
    </row>
    <row r="38" spans="2:10" x14ac:dyDescent="0.35">
      <c r="B38" s="24"/>
      <c r="C38" s="15" t="s">
        <v>78</v>
      </c>
      <c r="D38" s="135">
        <v>1169.78</v>
      </c>
      <c r="E38" s="136"/>
      <c r="F38" s="37"/>
    </row>
    <row r="39" spans="2:10" x14ac:dyDescent="0.35">
      <c r="B39" s="24"/>
      <c r="C39" s="15" t="s">
        <v>79</v>
      </c>
      <c r="D39" s="135">
        <v>151989</v>
      </c>
      <c r="E39" s="136"/>
      <c r="F39" s="37"/>
    </row>
    <row r="40" spans="2:10" x14ac:dyDescent="0.35">
      <c r="B40" s="24"/>
      <c r="C40" s="15" t="s">
        <v>80</v>
      </c>
      <c r="D40" s="135">
        <v>32337.81</v>
      </c>
      <c r="E40" s="136"/>
      <c r="F40" s="37"/>
    </row>
    <row r="41" spans="2:10" x14ac:dyDescent="0.35">
      <c r="B41" s="24"/>
      <c r="C41" s="15" t="s">
        <v>81</v>
      </c>
      <c r="D41" s="135">
        <v>12960.65</v>
      </c>
      <c r="E41" s="136"/>
      <c r="F41" s="37"/>
    </row>
    <row r="42" spans="2:10" x14ac:dyDescent="0.35">
      <c r="B42" s="24"/>
      <c r="C42" s="15" t="s">
        <v>82</v>
      </c>
      <c r="D42" s="135">
        <v>80166</v>
      </c>
      <c r="E42" s="136"/>
      <c r="F42" s="37"/>
      <c r="J42" s="53"/>
    </row>
    <row r="43" spans="2:10" x14ac:dyDescent="0.35">
      <c r="B43" s="24"/>
      <c r="C43" s="15" t="s">
        <v>83</v>
      </c>
      <c r="D43" s="135">
        <v>59459</v>
      </c>
      <c r="E43" s="136"/>
      <c r="F43" s="37"/>
    </row>
    <row r="44" spans="2:10" x14ac:dyDescent="0.35">
      <c r="B44" s="24"/>
      <c r="C44" s="15" t="s">
        <v>84</v>
      </c>
      <c r="D44" s="135">
        <v>22659</v>
      </c>
      <c r="E44" s="136"/>
      <c r="F44" s="37"/>
    </row>
    <row r="45" spans="2:10" x14ac:dyDescent="0.35">
      <c r="B45" s="24" t="s">
        <v>85</v>
      </c>
      <c r="C45" s="23" t="s">
        <v>86</v>
      </c>
      <c r="D45" s="142">
        <f>SUM(D46:D47)</f>
        <v>52074</v>
      </c>
      <c r="E45" s="136"/>
      <c r="F45" s="37"/>
    </row>
    <row r="46" spans="2:10" x14ac:dyDescent="0.35">
      <c r="B46" s="24"/>
      <c r="C46" s="15" t="s">
        <v>87</v>
      </c>
      <c r="D46" s="135">
        <v>11569</v>
      </c>
      <c r="E46" s="136"/>
      <c r="F46" s="37"/>
    </row>
    <row r="47" spans="2:10" x14ac:dyDescent="0.35">
      <c r="B47" s="24"/>
      <c r="C47" s="15" t="s">
        <v>88</v>
      </c>
      <c r="D47" s="135">
        <v>40505</v>
      </c>
      <c r="E47" s="136"/>
      <c r="F47" s="37"/>
    </row>
    <row r="48" spans="2:10" x14ac:dyDescent="0.35">
      <c r="B48" s="24" t="s">
        <v>89</v>
      </c>
      <c r="C48" s="23" t="s">
        <v>90</v>
      </c>
      <c r="D48" s="142">
        <f>SUM(D49:D52)</f>
        <v>214143.15</v>
      </c>
      <c r="E48" s="136"/>
      <c r="F48" s="37"/>
    </row>
    <row r="49" spans="2:14" x14ac:dyDescent="0.35">
      <c r="B49" s="24"/>
      <c r="C49" s="15" t="s">
        <v>91</v>
      </c>
      <c r="D49" s="135">
        <v>6142</v>
      </c>
      <c r="E49" s="136"/>
      <c r="F49" s="37"/>
      <c r="L49" s="53"/>
      <c r="M49" s="52"/>
      <c r="N49" s="258"/>
    </row>
    <row r="50" spans="2:14" x14ac:dyDescent="0.35">
      <c r="B50" s="24"/>
      <c r="C50" s="15" t="s">
        <v>92</v>
      </c>
      <c r="D50" s="135">
        <v>146494.15</v>
      </c>
      <c r="E50" s="136"/>
      <c r="F50" s="37"/>
      <c r="L50" s="53"/>
      <c r="M50" s="52"/>
      <c r="N50" s="258"/>
    </row>
    <row r="51" spans="2:14" x14ac:dyDescent="0.35">
      <c r="B51" s="24"/>
      <c r="C51" s="15" t="s">
        <v>93</v>
      </c>
      <c r="D51" s="135">
        <v>55964</v>
      </c>
      <c r="E51" s="136"/>
      <c r="F51" s="37"/>
      <c r="L51" s="53"/>
      <c r="M51" s="52"/>
      <c r="N51" s="258"/>
    </row>
    <row r="52" spans="2:14" x14ac:dyDescent="0.35">
      <c r="B52" s="24"/>
      <c r="C52" s="15" t="s">
        <v>94</v>
      </c>
      <c r="D52" s="135">
        <v>5543</v>
      </c>
      <c r="E52" s="136"/>
      <c r="F52" s="37"/>
      <c r="L52" s="53"/>
      <c r="M52" s="259"/>
      <c r="N52" s="258"/>
    </row>
    <row r="53" spans="2:14" x14ac:dyDescent="0.35">
      <c r="B53" s="24" t="s">
        <v>95</v>
      </c>
      <c r="C53" s="23" t="s">
        <v>96</v>
      </c>
      <c r="D53" s="142">
        <f>SUM(D54:D58)</f>
        <v>466288.69</v>
      </c>
      <c r="E53" s="136"/>
      <c r="F53" s="37"/>
      <c r="M53" s="52"/>
      <c r="N53" s="258"/>
    </row>
    <row r="54" spans="2:14" x14ac:dyDescent="0.35">
      <c r="B54" s="24"/>
      <c r="C54" s="15" t="s">
        <v>97</v>
      </c>
      <c r="D54" s="135">
        <v>46174</v>
      </c>
      <c r="E54" s="136"/>
      <c r="F54" s="37"/>
      <c r="N54" s="258"/>
    </row>
    <row r="55" spans="2:14" x14ac:dyDescent="0.35">
      <c r="B55" s="24"/>
      <c r="C55" s="15" t="s">
        <v>98</v>
      </c>
      <c r="D55" s="135">
        <v>41150</v>
      </c>
      <c r="E55" s="136"/>
      <c r="F55" s="37"/>
      <c r="N55" s="258"/>
    </row>
    <row r="56" spans="2:14" x14ac:dyDescent="0.35">
      <c r="B56" s="14"/>
      <c r="C56" s="15" t="s">
        <v>99</v>
      </c>
      <c r="D56" s="135">
        <v>18065</v>
      </c>
      <c r="E56" s="136"/>
      <c r="F56" s="37"/>
      <c r="L56" s="53"/>
      <c r="M56" s="52"/>
      <c r="N56" s="258"/>
    </row>
    <row r="57" spans="2:14" x14ac:dyDescent="0.35">
      <c r="B57" s="14"/>
      <c r="C57" s="15" t="s">
        <v>100</v>
      </c>
      <c r="D57" s="135">
        <v>89445.69</v>
      </c>
      <c r="E57" s="136"/>
      <c r="F57" s="37"/>
      <c r="L57" s="53"/>
      <c r="M57" s="52"/>
      <c r="N57" s="258"/>
    </row>
    <row r="58" spans="2:14" x14ac:dyDescent="0.35">
      <c r="B58" s="14"/>
      <c r="C58" s="15" t="s">
        <v>101</v>
      </c>
      <c r="D58" s="135">
        <v>271454</v>
      </c>
      <c r="E58" s="136"/>
      <c r="F58" s="37"/>
      <c r="L58" s="53"/>
      <c r="M58" s="52"/>
      <c r="N58" s="258"/>
    </row>
    <row r="59" spans="2:14" x14ac:dyDescent="0.35">
      <c r="B59" s="24" t="s">
        <v>102</v>
      </c>
      <c r="C59" s="23" t="s">
        <v>103</v>
      </c>
      <c r="D59" s="142">
        <f>SUM(D60:D66)</f>
        <v>1652763</v>
      </c>
      <c r="E59" s="136"/>
      <c r="F59" s="37"/>
      <c r="M59" s="52"/>
      <c r="N59" s="258"/>
    </row>
    <row r="60" spans="2:14" x14ac:dyDescent="0.35">
      <c r="B60" s="14"/>
      <c r="C60" s="15" t="s">
        <v>104</v>
      </c>
      <c r="D60" s="135">
        <v>137661</v>
      </c>
      <c r="E60" s="136"/>
      <c r="F60" s="37"/>
    </row>
    <row r="61" spans="2:14" x14ac:dyDescent="0.35">
      <c r="B61" s="14"/>
      <c r="C61" s="15" t="s">
        <v>105</v>
      </c>
      <c r="D61" s="135">
        <v>404448</v>
      </c>
      <c r="E61" s="136"/>
      <c r="F61" s="37"/>
    </row>
    <row r="62" spans="2:14" x14ac:dyDescent="0.35">
      <c r="B62" s="14"/>
      <c r="C62" s="15" t="s">
        <v>106</v>
      </c>
      <c r="D62" s="135">
        <v>245792</v>
      </c>
      <c r="E62" s="136" t="s">
        <v>107</v>
      </c>
      <c r="F62" s="37"/>
    </row>
    <row r="63" spans="2:14" x14ac:dyDescent="0.35">
      <c r="B63" s="14"/>
      <c r="C63" s="15" t="s">
        <v>108</v>
      </c>
      <c r="D63" s="135">
        <v>398958</v>
      </c>
      <c r="E63" s="136" t="s">
        <v>107</v>
      </c>
      <c r="F63" s="37"/>
    </row>
    <row r="64" spans="2:14" x14ac:dyDescent="0.35">
      <c r="B64" s="14"/>
      <c r="C64" s="15" t="s">
        <v>109</v>
      </c>
      <c r="D64" s="135">
        <v>16157</v>
      </c>
      <c r="E64" s="136"/>
      <c r="F64" s="37"/>
    </row>
    <row r="65" spans="2:6" x14ac:dyDescent="0.35">
      <c r="B65" s="14"/>
      <c r="C65" s="15" t="s">
        <v>110</v>
      </c>
      <c r="D65" s="135">
        <v>343094</v>
      </c>
      <c r="E65" s="136" t="s">
        <v>107</v>
      </c>
      <c r="F65" s="37"/>
    </row>
    <row r="66" spans="2:6" x14ac:dyDescent="0.35">
      <c r="B66" s="14"/>
      <c r="C66" s="15" t="s">
        <v>111</v>
      </c>
      <c r="D66" s="135">
        <v>106653</v>
      </c>
      <c r="E66" s="136" t="s">
        <v>107</v>
      </c>
      <c r="F66" s="37"/>
    </row>
    <row r="67" spans="2:6" x14ac:dyDescent="0.35">
      <c r="B67" s="24" t="s">
        <v>112</v>
      </c>
      <c r="C67" s="23" t="s">
        <v>113</v>
      </c>
      <c r="D67" s="142">
        <f>SUM(D68:D71)</f>
        <v>413541.92999999993</v>
      </c>
      <c r="E67" s="136"/>
      <c r="F67" s="37"/>
    </row>
    <row r="68" spans="2:6" x14ac:dyDescent="0.35">
      <c r="B68" s="14"/>
      <c r="C68" s="15" t="s">
        <v>114</v>
      </c>
      <c r="D68" s="179">
        <f>SUM('Lisa 6.1. Lisa 2 Sisustus'!F89:F147)</f>
        <v>234218.24999999994</v>
      </c>
      <c r="E68" s="136"/>
      <c r="F68" s="37" t="s">
        <v>107</v>
      </c>
    </row>
    <row r="69" spans="2:6" x14ac:dyDescent="0.35">
      <c r="B69" s="14"/>
      <c r="C69" s="15" t="s">
        <v>115</v>
      </c>
      <c r="D69" s="135">
        <v>54847.14</v>
      </c>
      <c r="E69" s="136"/>
      <c r="F69" s="37"/>
    </row>
    <row r="70" spans="2:6" ht="14.25" customHeight="1" x14ac:dyDescent="0.35">
      <c r="B70" s="14"/>
      <c r="C70" s="15" t="s">
        <v>116</v>
      </c>
      <c r="D70" s="135">
        <v>36545</v>
      </c>
      <c r="E70" s="136"/>
      <c r="F70" s="37"/>
    </row>
    <row r="71" spans="2:6" ht="14.25" customHeight="1" x14ac:dyDescent="0.35">
      <c r="B71" s="14"/>
      <c r="C71" s="15" t="s">
        <v>117</v>
      </c>
      <c r="D71" s="135">
        <v>87931.54</v>
      </c>
      <c r="E71" s="136"/>
      <c r="F71" s="37"/>
    </row>
    <row r="72" spans="2:6" ht="14.25" customHeight="1" x14ac:dyDescent="0.35">
      <c r="B72" s="24" t="s">
        <v>118</v>
      </c>
      <c r="C72" s="23" t="s">
        <v>119</v>
      </c>
      <c r="D72" s="142">
        <f>SUM(D73:D77)</f>
        <v>1984952</v>
      </c>
      <c r="E72" s="136"/>
      <c r="F72" s="37"/>
    </row>
    <row r="73" spans="2:6" ht="14.25" customHeight="1" x14ac:dyDescent="0.35">
      <c r="B73" s="14"/>
      <c r="C73" s="15" t="s">
        <v>120</v>
      </c>
      <c r="D73" s="135">
        <v>113856</v>
      </c>
      <c r="E73" s="136"/>
      <c r="F73" s="37"/>
    </row>
    <row r="74" spans="2:6" x14ac:dyDescent="0.35">
      <c r="B74" s="14"/>
      <c r="C74" s="15" t="s">
        <v>121</v>
      </c>
      <c r="D74" s="135">
        <v>640834</v>
      </c>
      <c r="E74" s="136"/>
      <c r="F74" s="37"/>
    </row>
    <row r="75" spans="2:6" x14ac:dyDescent="0.35">
      <c r="B75" s="14"/>
      <c r="C75" s="15" t="s">
        <v>122</v>
      </c>
      <c r="D75" s="135">
        <v>714</v>
      </c>
      <c r="E75" s="136"/>
      <c r="F75" s="37"/>
    </row>
    <row r="76" spans="2:6" x14ac:dyDescent="0.35">
      <c r="B76" s="14"/>
      <c r="C76" s="15" t="s">
        <v>123</v>
      </c>
      <c r="D76" s="135">
        <v>785705</v>
      </c>
      <c r="E76" s="136"/>
      <c r="F76" s="37"/>
    </row>
    <row r="77" spans="2:6" x14ac:dyDescent="0.35">
      <c r="B77" s="14"/>
      <c r="C77" s="15" t="s">
        <v>124</v>
      </c>
      <c r="D77" s="135">
        <v>443843</v>
      </c>
      <c r="E77" s="136"/>
      <c r="F77" s="37"/>
    </row>
    <row r="78" spans="2:6" x14ac:dyDescent="0.35">
      <c r="B78" s="24" t="s">
        <v>125</v>
      </c>
      <c r="C78" s="23" t="s">
        <v>126</v>
      </c>
      <c r="D78" s="142">
        <v>916238</v>
      </c>
      <c r="E78" s="136"/>
      <c r="F78" s="37"/>
    </row>
    <row r="79" spans="2:6" x14ac:dyDescent="0.35">
      <c r="B79" s="24"/>
      <c r="C79" s="23"/>
      <c r="D79" s="142"/>
      <c r="E79" s="136"/>
      <c r="F79" s="37"/>
    </row>
    <row r="80" spans="2:6" x14ac:dyDescent="0.35">
      <c r="B80" s="24" t="s">
        <v>127</v>
      </c>
      <c r="C80" s="23" t="s">
        <v>128</v>
      </c>
      <c r="D80" s="142">
        <v>0</v>
      </c>
      <c r="E80" s="136"/>
      <c r="F80" s="37"/>
    </row>
    <row r="81" spans="2:8" x14ac:dyDescent="0.35">
      <c r="B81" s="14"/>
      <c r="C81" s="15"/>
      <c r="D81" s="135"/>
      <c r="E81" s="136"/>
      <c r="F81" s="37"/>
    </row>
    <row r="82" spans="2:8" x14ac:dyDescent="0.35">
      <c r="B82" s="22" t="s">
        <v>129</v>
      </c>
      <c r="C82" s="23" t="s">
        <v>130</v>
      </c>
      <c r="D82" s="142">
        <f>SUM(D83)</f>
        <v>32414</v>
      </c>
      <c r="E82" s="136"/>
      <c r="F82" s="37"/>
    </row>
    <row r="83" spans="2:8" x14ac:dyDescent="0.35">
      <c r="B83" s="14" t="s">
        <v>131</v>
      </c>
      <c r="C83" s="15" t="s">
        <v>130</v>
      </c>
      <c r="D83" s="135">
        <v>32414</v>
      </c>
      <c r="E83" s="136"/>
      <c r="F83" s="37"/>
    </row>
    <row r="84" spans="2:8" x14ac:dyDescent="0.35">
      <c r="B84" s="273" t="s">
        <v>132</v>
      </c>
      <c r="C84" s="274"/>
      <c r="D84" s="122">
        <f>SUM(D85)</f>
        <v>396648.89</v>
      </c>
      <c r="E84" s="123"/>
      <c r="F84" s="31"/>
    </row>
    <row r="85" spans="2:8" ht="15" customHeight="1" x14ac:dyDescent="0.35">
      <c r="B85" s="11">
        <v>7</v>
      </c>
      <c r="C85" s="12" t="s">
        <v>133</v>
      </c>
      <c r="D85" s="132">
        <f>SUM(D86:D89)</f>
        <v>396648.89</v>
      </c>
      <c r="E85" s="133"/>
      <c r="F85" s="34"/>
    </row>
    <row r="86" spans="2:8" x14ac:dyDescent="0.35">
      <c r="B86" s="14" t="s">
        <v>134</v>
      </c>
      <c r="C86" s="15" t="s">
        <v>135</v>
      </c>
      <c r="D86" s="179">
        <f>SUM('Lisa 6.1. Lisa 2 Sisustus'!F7:F86)</f>
        <v>319170.89</v>
      </c>
      <c r="E86" s="136"/>
      <c r="F86" s="37" t="s">
        <v>107</v>
      </c>
    </row>
    <row r="87" spans="2:8" x14ac:dyDescent="0.35">
      <c r="B87" s="14" t="s">
        <v>136</v>
      </c>
      <c r="C87" s="15" t="s">
        <v>137</v>
      </c>
      <c r="D87" s="248"/>
      <c r="E87" s="136"/>
      <c r="F87" s="37"/>
    </row>
    <row r="88" spans="2:8" x14ac:dyDescent="0.35">
      <c r="B88" s="14" t="s">
        <v>138</v>
      </c>
      <c r="C88" s="15" t="s">
        <v>139</v>
      </c>
      <c r="D88" s="135">
        <v>74478</v>
      </c>
      <c r="E88" s="136"/>
      <c r="F88" s="37"/>
    </row>
    <row r="89" spans="2:8" x14ac:dyDescent="0.35">
      <c r="B89" s="14" t="s">
        <v>140</v>
      </c>
      <c r="C89" s="15" t="s">
        <v>141</v>
      </c>
      <c r="D89" s="135">
        <v>3000</v>
      </c>
      <c r="E89" s="136"/>
      <c r="F89" s="37"/>
    </row>
    <row r="90" spans="2:8" x14ac:dyDescent="0.35">
      <c r="B90" s="281" t="s">
        <v>142</v>
      </c>
      <c r="C90" s="282"/>
      <c r="D90" s="122">
        <f>SUM(D91)</f>
        <v>263501</v>
      </c>
      <c r="E90" s="123"/>
      <c r="F90" s="31"/>
    </row>
    <row r="91" spans="2:8" x14ac:dyDescent="0.35">
      <c r="B91" s="16">
        <v>8</v>
      </c>
      <c r="C91" s="198" t="s">
        <v>143</v>
      </c>
      <c r="D91" s="199">
        <f>SUM(D92:D96)</f>
        <v>263501</v>
      </c>
      <c r="E91" s="133"/>
      <c r="F91" s="34"/>
    </row>
    <row r="92" spans="2:8" x14ac:dyDescent="0.35">
      <c r="B92" s="200" t="s">
        <v>144</v>
      </c>
      <c r="C92" s="201" t="s">
        <v>145</v>
      </c>
      <c r="D92" s="202">
        <v>137706</v>
      </c>
      <c r="E92" s="203"/>
      <c r="F92" s="204"/>
    </row>
    <row r="93" spans="2:8" x14ac:dyDescent="0.35">
      <c r="B93" s="200" t="s">
        <v>146</v>
      </c>
      <c r="C93" s="201" t="s">
        <v>147</v>
      </c>
      <c r="D93" s="202">
        <v>29692</v>
      </c>
      <c r="E93" s="203"/>
      <c r="F93" s="204"/>
    </row>
    <row r="94" spans="2:8" x14ac:dyDescent="0.35">
      <c r="B94" s="200" t="s">
        <v>148</v>
      </c>
      <c r="C94" s="201" t="s">
        <v>149</v>
      </c>
      <c r="D94" s="202"/>
      <c r="E94" s="203"/>
      <c r="F94" s="204"/>
    </row>
    <row r="95" spans="2:8" x14ac:dyDescent="0.35">
      <c r="B95" s="200" t="s">
        <v>150</v>
      </c>
      <c r="C95" s="201" t="s">
        <v>151</v>
      </c>
      <c r="D95" s="202">
        <v>96103</v>
      </c>
      <c r="E95" s="203"/>
      <c r="F95" s="204"/>
    </row>
    <row r="96" spans="2:8" ht="15" customHeight="1" thickBot="1" x14ac:dyDescent="0.4">
      <c r="B96" s="200" t="s">
        <v>152</v>
      </c>
      <c r="C96" s="201"/>
      <c r="D96" s="202"/>
      <c r="E96" s="143"/>
      <c r="F96" s="55"/>
      <c r="H96" s="4"/>
    </row>
    <row r="97" spans="2:12" ht="15" thickBot="1" x14ac:dyDescent="0.4">
      <c r="B97" s="283" t="s">
        <v>153</v>
      </c>
      <c r="C97" s="284"/>
      <c r="D97" s="144">
        <f>SUM(D9+D27+D84+D90)-D68-D86</f>
        <v>7166929.4199999999</v>
      </c>
      <c r="E97" s="145">
        <f>SUMIF(E9:E96,"x",D9:D96)</f>
        <v>1094497</v>
      </c>
      <c r="F97" s="146">
        <f>SUMIF(F9:F96,"x",D9:D96)</f>
        <v>553389.1399999999</v>
      </c>
      <c r="G97" s="4"/>
    </row>
    <row r="98" spans="2:12" x14ac:dyDescent="0.35">
      <c r="B98" s="285" t="s">
        <v>154</v>
      </c>
      <c r="C98" s="286"/>
      <c r="D98" s="56">
        <f>SUM(D99)</f>
        <v>507097.45921058487</v>
      </c>
      <c r="E98" s="57"/>
      <c r="F98" s="58"/>
      <c r="G98" s="52"/>
      <c r="J98" s="52"/>
      <c r="K98" s="52"/>
      <c r="L98" s="52"/>
    </row>
    <row r="99" spans="2:12" x14ac:dyDescent="0.35">
      <c r="B99" s="19">
        <v>9</v>
      </c>
      <c r="C99" s="18" t="s">
        <v>155</v>
      </c>
      <c r="D99" s="180">
        <v>507097.45921058487</v>
      </c>
      <c r="E99" s="60"/>
      <c r="F99" s="61"/>
      <c r="I99" s="53"/>
    </row>
    <row r="100" spans="2:12" x14ac:dyDescent="0.35">
      <c r="B100" s="281" t="s">
        <v>156</v>
      </c>
      <c r="C100" s="282"/>
      <c r="D100" s="62">
        <f>SUM(D101)</f>
        <v>179173.23550000001</v>
      </c>
      <c r="E100" s="63"/>
      <c r="F100" s="64"/>
      <c r="I100" s="53"/>
      <c r="J100" s="256"/>
    </row>
    <row r="101" spans="2:12" ht="15" thickBot="1" x14ac:dyDescent="0.4">
      <c r="B101" s="16">
        <v>10</v>
      </c>
      <c r="C101" s="17">
        <v>2.5000000000000001E-2</v>
      </c>
      <c r="D101" s="65">
        <f>D97*C101</f>
        <v>179173.23550000001</v>
      </c>
      <c r="E101" s="60"/>
      <c r="J101" s="256"/>
    </row>
    <row r="102" spans="2:12" ht="15" thickBot="1" x14ac:dyDescent="0.4">
      <c r="B102" s="283" t="s">
        <v>157</v>
      </c>
      <c r="C102" s="284"/>
      <c r="D102" s="66">
        <f>SUM(D97++D98+D100)</f>
        <v>7853200.1147105852</v>
      </c>
      <c r="E102" s="63"/>
      <c r="J102" s="52"/>
      <c r="K102" s="52"/>
      <c r="L102" s="257"/>
    </row>
    <row r="103" spans="2:12" x14ac:dyDescent="0.35">
      <c r="B103" s="285" t="s">
        <v>158</v>
      </c>
      <c r="C103" s="286"/>
      <c r="D103" s="56">
        <f>SUM(D104)</f>
        <v>0</v>
      </c>
      <c r="E103" s="63"/>
      <c r="F103" s="64"/>
      <c r="J103" s="64"/>
    </row>
    <row r="104" spans="2:12" ht="15" thickBot="1" x14ac:dyDescent="0.4">
      <c r="B104" s="54">
        <v>11</v>
      </c>
      <c r="C104" s="67" t="s">
        <v>159</v>
      </c>
      <c r="D104" s="68"/>
      <c r="E104" s="60"/>
      <c r="F104" s="69"/>
    </row>
    <row r="105" spans="2:12" ht="15" thickBot="1" x14ac:dyDescent="0.4">
      <c r="B105" s="283" t="s">
        <v>160</v>
      </c>
      <c r="C105" s="284"/>
      <c r="D105" s="66">
        <f>D102-D103</f>
        <v>7853200.1147105852</v>
      </c>
      <c r="E105" s="63"/>
      <c r="F105" s="64"/>
    </row>
    <row r="106" spans="2:12" x14ac:dyDescent="0.35">
      <c r="B106" s="285" t="s">
        <v>161</v>
      </c>
      <c r="C106" s="286"/>
      <c r="D106" s="56">
        <f>SUM(D107)</f>
        <v>1570640.0229421172</v>
      </c>
      <c r="E106" s="63"/>
      <c r="F106" s="64"/>
    </row>
    <row r="107" spans="2:12" x14ac:dyDescent="0.35">
      <c r="B107" s="19">
        <v>12</v>
      </c>
      <c r="C107" s="20">
        <v>0.2</v>
      </c>
      <c r="D107" s="59">
        <f>D102*C107</f>
        <v>1570640.0229421172</v>
      </c>
      <c r="E107" s="60"/>
      <c r="F107" s="70"/>
    </row>
    <row r="108" spans="2:12" ht="15" thickBot="1" x14ac:dyDescent="0.4">
      <c r="B108" s="287" t="s">
        <v>162</v>
      </c>
      <c r="C108" s="288"/>
      <c r="D108" s="71">
        <f>SUM(D105+D106)</f>
        <v>9423840.1376527026</v>
      </c>
      <c r="E108" s="63"/>
      <c r="F108" s="64"/>
    </row>
    <row r="109" spans="2:12" x14ac:dyDescent="0.35">
      <c r="B109" s="64"/>
      <c r="D109" s="4"/>
    </row>
    <row r="110" spans="2:12" x14ac:dyDescent="0.35">
      <c r="B110" s="64"/>
      <c r="D110" s="72"/>
      <c r="F110" s="4"/>
    </row>
    <row r="111" spans="2:12" x14ac:dyDescent="0.35">
      <c r="B111" s="64"/>
      <c r="D111" s="72"/>
      <c r="E111" s="4"/>
      <c r="F111" s="4"/>
    </row>
    <row r="112" spans="2:12" x14ac:dyDescent="0.35">
      <c r="B112" s="64"/>
      <c r="D112" s="72"/>
      <c r="F112" s="4"/>
    </row>
    <row r="113" spans="2:6" x14ac:dyDescent="0.35">
      <c r="B113" s="64"/>
      <c r="D113" s="72"/>
    </row>
    <row r="114" spans="2:6" x14ac:dyDescent="0.35">
      <c r="B114" s="64"/>
      <c r="C114" s="53"/>
      <c r="D114" s="4"/>
    </row>
    <row r="115" spans="2:6" x14ac:dyDescent="0.35">
      <c r="B115" s="64"/>
      <c r="D115" s="4"/>
    </row>
    <row r="117" spans="2:6" x14ac:dyDescent="0.35">
      <c r="C117" s="5"/>
      <c r="D117" s="6"/>
    </row>
    <row r="118" spans="2:6" x14ac:dyDescent="0.35">
      <c r="F118" s="4"/>
    </row>
  </sheetData>
  <mergeCells count="15">
    <mergeCell ref="B105:C105"/>
    <mergeCell ref="B106:C106"/>
    <mergeCell ref="B108:C108"/>
    <mergeCell ref="B90:C90"/>
    <mergeCell ref="B97:C97"/>
    <mergeCell ref="B98:C98"/>
    <mergeCell ref="B100:C100"/>
    <mergeCell ref="B102:C102"/>
    <mergeCell ref="B103:C103"/>
    <mergeCell ref="B84:C84"/>
    <mergeCell ref="B4:D4"/>
    <mergeCell ref="R4:X4"/>
    <mergeCell ref="I8:J9"/>
    <mergeCell ref="B9:C9"/>
    <mergeCell ref="B27:C27"/>
  </mergeCells>
  <conditionalFormatting sqref="R9:R15">
    <cfRule type="expression" dxfId="13" priority="3">
      <formula>AND($CC9&lt;&gt;"",$CL9="")</formula>
    </cfRule>
    <cfRule type="expression" dxfId="12" priority="4">
      <formula>$CC9&lt;&gt;""</formula>
    </cfRule>
  </conditionalFormatting>
  <conditionalFormatting sqref="R16:R18">
    <cfRule type="expression" dxfId="11" priority="9">
      <formula>AND($CC17&lt;&gt;"",$CL17="")</formula>
    </cfRule>
    <cfRule type="expression" dxfId="10" priority="10">
      <formula>$CC17&lt;&gt;""</formula>
    </cfRule>
  </conditionalFormatting>
  <conditionalFormatting sqref="R19">
    <cfRule type="expression" dxfId="9" priority="5">
      <formula>AND($CC21&lt;&gt;"",$CL21="")</formula>
    </cfRule>
    <cfRule type="expression" dxfId="8" priority="6">
      <formula>$CC21&lt;&gt;""</formula>
    </cfRule>
  </conditionalFormatting>
  <conditionalFormatting sqref="R20:R24">
    <cfRule type="expression" dxfId="7" priority="7">
      <formula>AND($CC23&lt;&gt;"",$CL23="")</formula>
    </cfRule>
    <cfRule type="expression" dxfId="6" priority="8">
      <formula>$CC23&lt;&gt;""</formula>
    </cfRule>
  </conditionalFormatting>
  <conditionalFormatting sqref="S9:X26">
    <cfRule type="expression" dxfId="5" priority="1">
      <formula>AND($CC9&lt;&gt;"",$CL9="")</formula>
    </cfRule>
    <cfRule type="expression" dxfId="4" priority="2">
      <formula>$CC9&lt;&gt;""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F1A22-8DF1-4E74-8375-C8B33B20381F}">
  <sheetPr codeName="Sheet11"/>
  <dimension ref="A1:V191"/>
  <sheetViews>
    <sheetView showOutlineSymbols="0" showWhiteSpace="0" topLeftCell="G1" zoomScale="80" zoomScaleNormal="80" workbookViewId="0">
      <selection activeCell="H2" sqref="H2"/>
    </sheetView>
  </sheetViews>
  <sheetFormatPr defaultColWidth="9.1796875" defaultRowHeight="14.5" x14ac:dyDescent="0.35"/>
  <cols>
    <col min="1" max="1" width="3" style="73" customWidth="1"/>
    <col min="2" max="2" width="11.26953125" style="73" bestFit="1" customWidth="1"/>
    <col min="3" max="3" width="103.81640625" style="74" customWidth="1"/>
    <col min="4" max="4" width="17" style="73" customWidth="1"/>
    <col min="5" max="5" width="15" style="73" customWidth="1"/>
    <col min="6" max="6" width="15.26953125" style="73" customWidth="1"/>
    <col min="7" max="7" width="12" style="73" customWidth="1"/>
    <col min="8" max="8" width="12.81640625" style="73" customWidth="1"/>
    <col min="9" max="9" width="2.81640625" style="73" customWidth="1"/>
    <col min="10" max="13" width="14" style="73" customWidth="1"/>
    <col min="14" max="15" width="9.1796875" style="73"/>
    <col min="16" max="16" width="51" style="73" customWidth="1"/>
    <col min="17" max="17" width="18.54296875" style="73" customWidth="1"/>
    <col min="18" max="18" width="26.54296875" style="73" customWidth="1"/>
    <col min="19" max="19" width="24.7265625" style="73" customWidth="1"/>
    <col min="20" max="20" width="23" style="73" customWidth="1"/>
    <col min="21" max="21" width="9.1796875" style="73"/>
    <col min="22" max="22" width="9.7265625" style="73" customWidth="1"/>
    <col min="23" max="16384" width="9.1796875" style="73"/>
  </cols>
  <sheetData>
    <row r="1" spans="1:22" x14ac:dyDescent="0.35">
      <c r="C1" s="21"/>
      <c r="H1" s="1" t="s">
        <v>163</v>
      </c>
      <c r="I1" s="1"/>
    </row>
    <row r="2" spans="1:22" x14ac:dyDescent="0.35">
      <c r="H2" s="75" t="s">
        <v>446</v>
      </c>
      <c r="I2" s="75"/>
    </row>
    <row r="3" spans="1:22" x14ac:dyDescent="0.35">
      <c r="G3" s="76"/>
      <c r="P3" s="2"/>
      <c r="Q3" s="2"/>
      <c r="R3" s="2"/>
      <c r="S3" s="2"/>
      <c r="T3" s="2"/>
      <c r="U3" s="2"/>
      <c r="V3" s="2"/>
    </row>
    <row r="4" spans="1:22" ht="15.5" x14ac:dyDescent="0.35">
      <c r="C4" s="289" t="s">
        <v>164</v>
      </c>
      <c r="D4" s="289"/>
      <c r="E4" s="289"/>
      <c r="F4" s="289"/>
      <c r="G4" s="289"/>
      <c r="H4" s="289"/>
      <c r="I4" s="183"/>
      <c r="J4" s="290" t="s">
        <v>165</v>
      </c>
      <c r="K4" s="290"/>
      <c r="L4" s="290"/>
      <c r="M4" s="290"/>
      <c r="P4" s="276" t="s">
        <v>3</v>
      </c>
      <c r="Q4" s="276"/>
      <c r="R4" s="276"/>
      <c r="S4" s="276"/>
      <c r="T4" s="276"/>
      <c r="U4" s="276"/>
      <c r="V4" s="276"/>
    </row>
    <row r="5" spans="1:22" ht="15" thickBot="1" x14ac:dyDescent="0.4">
      <c r="F5" s="76"/>
      <c r="P5" s="2"/>
      <c r="Q5" s="2"/>
      <c r="R5" s="2"/>
      <c r="S5" s="2"/>
      <c r="T5" s="2"/>
      <c r="U5" s="2"/>
      <c r="V5" s="2"/>
    </row>
    <row r="6" spans="1:22" ht="44" thickBot="1" x14ac:dyDescent="0.4">
      <c r="B6" s="147" t="s">
        <v>166</v>
      </c>
      <c r="C6" s="148" t="s">
        <v>167</v>
      </c>
      <c r="D6" s="77" t="s">
        <v>168</v>
      </c>
      <c r="E6" s="78" t="s">
        <v>169</v>
      </c>
      <c r="F6" s="79" t="s">
        <v>6</v>
      </c>
      <c r="G6" s="80" t="s">
        <v>135</v>
      </c>
      <c r="H6" s="81" t="s">
        <v>137</v>
      </c>
      <c r="I6" s="82"/>
      <c r="J6" s="249" t="s">
        <v>170</v>
      </c>
      <c r="K6" s="83" t="s">
        <v>171</v>
      </c>
      <c r="L6" s="149" t="s">
        <v>172</v>
      </c>
      <c r="M6" s="84" t="s">
        <v>173</v>
      </c>
      <c r="P6" s="29" t="s">
        <v>14</v>
      </c>
      <c r="Q6" s="29" t="s">
        <v>15</v>
      </c>
      <c r="R6" s="29" t="s">
        <v>16</v>
      </c>
      <c r="S6" s="29" t="s">
        <v>17</v>
      </c>
      <c r="T6" s="29" t="s">
        <v>18</v>
      </c>
      <c r="U6" s="29" t="s">
        <v>19</v>
      </c>
      <c r="V6" s="29" t="s">
        <v>20</v>
      </c>
    </row>
    <row r="7" spans="1:22" x14ac:dyDescent="0.35">
      <c r="A7" s="85"/>
      <c r="B7" s="235" t="s">
        <v>174</v>
      </c>
      <c r="C7" s="236" t="s">
        <v>175</v>
      </c>
      <c r="D7" s="250">
        <v>51</v>
      </c>
      <c r="E7" s="86">
        <v>952.33</v>
      </c>
      <c r="F7" s="251">
        <f>IFERROR(SUM(D7*E7),"")</f>
        <v>48568.83</v>
      </c>
      <c r="G7" s="87" t="s">
        <v>107</v>
      </c>
      <c r="H7" s="88"/>
      <c r="I7" s="73" t="str">
        <f>IFERROR(IF(SUM(J7)-D7=0,"","K"),"")</f>
        <v/>
      </c>
      <c r="J7" s="89">
        <v>51</v>
      </c>
      <c r="K7" s="90">
        <f>IF(ISBLANK(J7),"",SUM(J7*$E7))</f>
        <v>48568.83</v>
      </c>
      <c r="L7" s="150"/>
      <c r="M7" s="91"/>
      <c r="P7" s="129" t="s">
        <v>29</v>
      </c>
      <c r="Q7" s="32">
        <v>3254.8999999999992</v>
      </c>
      <c r="R7" s="130">
        <v>0</v>
      </c>
      <c r="S7" s="130">
        <v>0</v>
      </c>
      <c r="T7" s="130">
        <v>0</v>
      </c>
      <c r="U7" s="130">
        <v>3254.8999999999992</v>
      </c>
      <c r="V7" s="131">
        <v>1</v>
      </c>
    </row>
    <row r="8" spans="1:22" x14ac:dyDescent="0.35">
      <c r="A8" s="85"/>
      <c r="B8" s="237" t="s">
        <v>176</v>
      </c>
      <c r="C8" s="238" t="s">
        <v>175</v>
      </c>
      <c r="D8" s="250">
        <v>3</v>
      </c>
      <c r="E8" s="86">
        <v>625.53</v>
      </c>
      <c r="F8" s="251">
        <f t="shared" ref="F8:F71" si="0">IFERROR(SUM(D8*E8),"")</f>
        <v>1876.59</v>
      </c>
      <c r="G8" s="87" t="s">
        <v>107</v>
      </c>
      <c r="H8" s="93"/>
      <c r="I8" s="73" t="str">
        <f t="shared" ref="I8:I71" si="1">IFERROR(IF(SUM(J8)-D8=0,"","K"),"")</f>
        <v/>
      </c>
      <c r="J8" s="94">
        <v>3</v>
      </c>
      <c r="K8" s="90">
        <f t="shared" ref="K8:K71" si="2">IF(ISBLANK(J8),"",SUM(J8*$E8))</f>
        <v>1876.59</v>
      </c>
      <c r="L8" s="150"/>
      <c r="M8" s="91"/>
      <c r="P8" s="47" t="s">
        <v>12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112">
        <v>0</v>
      </c>
    </row>
    <row r="9" spans="1:22" x14ac:dyDescent="0.35">
      <c r="A9" s="85"/>
      <c r="B9" s="237" t="s">
        <v>177</v>
      </c>
      <c r="C9" s="238" t="s">
        <v>178</v>
      </c>
      <c r="D9" s="250">
        <v>5</v>
      </c>
      <c r="E9" s="86">
        <v>920.72</v>
      </c>
      <c r="F9" s="251">
        <f t="shared" si="0"/>
        <v>4603.6000000000004</v>
      </c>
      <c r="G9" s="87" t="s">
        <v>107</v>
      </c>
      <c r="H9" s="93"/>
      <c r="I9" s="73" t="str">
        <f t="shared" si="1"/>
        <v/>
      </c>
      <c r="J9" s="94">
        <v>5</v>
      </c>
      <c r="K9" s="90">
        <f t="shared" si="2"/>
        <v>4603.6000000000004</v>
      </c>
      <c r="L9" s="150"/>
      <c r="M9" s="91"/>
      <c r="P9" s="47" t="s">
        <v>58</v>
      </c>
      <c r="Q9" s="48">
        <v>3254.8999999999992</v>
      </c>
      <c r="R9" s="48">
        <v>0</v>
      </c>
      <c r="S9" s="48">
        <v>0</v>
      </c>
      <c r="T9" s="48">
        <v>0</v>
      </c>
      <c r="U9" s="48">
        <v>3254.8999999999992</v>
      </c>
      <c r="V9" s="112">
        <v>1</v>
      </c>
    </row>
    <row r="10" spans="1:22" x14ac:dyDescent="0.35">
      <c r="A10" s="85"/>
      <c r="B10" s="237" t="s">
        <v>179</v>
      </c>
      <c r="C10" s="238" t="s">
        <v>180</v>
      </c>
      <c r="D10" s="250">
        <v>4</v>
      </c>
      <c r="E10" s="86">
        <v>745.18</v>
      </c>
      <c r="F10" s="251">
        <f t="shared" si="0"/>
        <v>2980.72</v>
      </c>
      <c r="G10" s="87" t="s">
        <v>107</v>
      </c>
      <c r="H10" s="93"/>
      <c r="I10" s="73" t="str">
        <f t="shared" si="1"/>
        <v/>
      </c>
      <c r="J10" s="94">
        <v>4</v>
      </c>
      <c r="K10" s="90">
        <f t="shared" si="2"/>
        <v>2980.72</v>
      </c>
      <c r="L10" s="150"/>
      <c r="M10" s="91"/>
      <c r="P10" s="47" t="s">
        <v>61</v>
      </c>
      <c r="Q10" s="48" t="s">
        <v>445</v>
      </c>
      <c r="R10" s="48" t="s">
        <v>445</v>
      </c>
      <c r="S10" s="48" t="s">
        <v>445</v>
      </c>
      <c r="T10" s="48" t="s">
        <v>445</v>
      </c>
      <c r="U10" s="48">
        <v>0</v>
      </c>
      <c r="V10" s="112" t="s">
        <v>445</v>
      </c>
    </row>
    <row r="11" spans="1:22" x14ac:dyDescent="0.35">
      <c r="A11" s="85"/>
      <c r="B11" s="237" t="s">
        <v>181</v>
      </c>
      <c r="C11" s="239" t="s">
        <v>182</v>
      </c>
      <c r="D11" s="250">
        <v>1</v>
      </c>
      <c r="E11" s="86">
        <v>921.8</v>
      </c>
      <c r="F11" s="251">
        <f t="shared" si="0"/>
        <v>921.8</v>
      </c>
      <c r="G11" s="87" t="s">
        <v>107</v>
      </c>
      <c r="H11" s="93"/>
      <c r="I11" s="73" t="str">
        <f t="shared" si="1"/>
        <v/>
      </c>
      <c r="J11" s="94">
        <v>1</v>
      </c>
      <c r="K11" s="90">
        <f t="shared" si="2"/>
        <v>921.8</v>
      </c>
      <c r="L11" s="150"/>
      <c r="M11" s="91"/>
    </row>
    <row r="12" spans="1:22" x14ac:dyDescent="0.35">
      <c r="A12" s="85"/>
      <c r="B12" s="237" t="s">
        <v>183</v>
      </c>
      <c r="C12" s="239" t="s">
        <v>184</v>
      </c>
      <c r="D12" s="250">
        <v>2</v>
      </c>
      <c r="E12" s="86">
        <v>593.21</v>
      </c>
      <c r="F12" s="251">
        <f t="shared" si="0"/>
        <v>1186.42</v>
      </c>
      <c r="G12" s="87" t="s">
        <v>107</v>
      </c>
      <c r="H12" s="93"/>
      <c r="I12" s="73" t="str">
        <f t="shared" si="1"/>
        <v/>
      </c>
      <c r="J12" s="94">
        <v>2</v>
      </c>
      <c r="K12" s="90">
        <f t="shared" si="2"/>
        <v>1186.42</v>
      </c>
      <c r="L12" s="150"/>
      <c r="M12" s="91"/>
    </row>
    <row r="13" spans="1:22" x14ac:dyDescent="0.35">
      <c r="A13" s="85"/>
      <c r="B13" s="237" t="s">
        <v>185</v>
      </c>
      <c r="C13" s="238" t="s">
        <v>186</v>
      </c>
      <c r="D13" s="250">
        <v>7</v>
      </c>
      <c r="E13" s="86">
        <v>925.99</v>
      </c>
      <c r="F13" s="251">
        <f t="shared" si="0"/>
        <v>6481.93</v>
      </c>
      <c r="G13" s="87" t="s">
        <v>107</v>
      </c>
      <c r="H13" s="93"/>
      <c r="I13" s="73" t="str">
        <f t="shared" si="1"/>
        <v/>
      </c>
      <c r="J13" s="94">
        <v>7</v>
      </c>
      <c r="K13" s="90">
        <f t="shared" si="2"/>
        <v>6481.93</v>
      </c>
      <c r="L13" s="150"/>
      <c r="M13" s="91"/>
    </row>
    <row r="14" spans="1:22" x14ac:dyDescent="0.35">
      <c r="A14" s="85"/>
      <c r="B14" s="237" t="s">
        <v>187</v>
      </c>
      <c r="C14" s="238" t="s">
        <v>188</v>
      </c>
      <c r="D14" s="250">
        <v>14</v>
      </c>
      <c r="E14" s="86">
        <v>918.81</v>
      </c>
      <c r="F14" s="251">
        <f t="shared" si="0"/>
        <v>12863.34</v>
      </c>
      <c r="G14" s="87" t="s">
        <v>107</v>
      </c>
      <c r="H14" s="93"/>
      <c r="I14" s="73" t="str">
        <f t="shared" si="1"/>
        <v/>
      </c>
      <c r="J14" s="94">
        <v>14</v>
      </c>
      <c r="K14" s="90">
        <f t="shared" si="2"/>
        <v>12863.34</v>
      </c>
      <c r="L14" s="150"/>
      <c r="M14" s="91"/>
    </row>
    <row r="15" spans="1:22" x14ac:dyDescent="0.35">
      <c r="A15" s="85"/>
      <c r="B15" s="237" t="s">
        <v>189</v>
      </c>
      <c r="C15" s="240" t="s">
        <v>190</v>
      </c>
      <c r="D15" s="250">
        <v>1</v>
      </c>
      <c r="E15" s="86">
        <v>303.27</v>
      </c>
      <c r="F15" s="251">
        <f t="shared" si="0"/>
        <v>303.27</v>
      </c>
      <c r="G15" s="87" t="s">
        <v>107</v>
      </c>
      <c r="H15" s="93"/>
      <c r="I15" s="73" t="str">
        <f t="shared" si="1"/>
        <v/>
      </c>
      <c r="J15" s="94">
        <v>1</v>
      </c>
      <c r="K15" s="90">
        <f t="shared" si="2"/>
        <v>303.27</v>
      </c>
      <c r="L15" s="150"/>
      <c r="M15" s="91"/>
    </row>
    <row r="16" spans="1:22" x14ac:dyDescent="0.35">
      <c r="A16" s="85"/>
      <c r="B16" s="237" t="s">
        <v>191</v>
      </c>
      <c r="C16" s="240" t="s">
        <v>192</v>
      </c>
      <c r="D16" s="250">
        <v>4</v>
      </c>
      <c r="E16" s="86">
        <v>483.55</v>
      </c>
      <c r="F16" s="251">
        <f t="shared" si="0"/>
        <v>1934.2</v>
      </c>
      <c r="G16" s="87" t="s">
        <v>107</v>
      </c>
      <c r="H16" s="93"/>
      <c r="I16" s="73" t="str">
        <f t="shared" si="1"/>
        <v/>
      </c>
      <c r="J16" s="94">
        <v>4</v>
      </c>
      <c r="K16" s="90">
        <f t="shared" si="2"/>
        <v>1934.2</v>
      </c>
      <c r="L16" s="150"/>
      <c r="M16" s="91"/>
    </row>
    <row r="17" spans="1:13" x14ac:dyDescent="0.35">
      <c r="A17" s="85"/>
      <c r="B17" s="237" t="s">
        <v>193</v>
      </c>
      <c r="C17" s="238" t="s">
        <v>194</v>
      </c>
      <c r="D17" s="250">
        <v>2</v>
      </c>
      <c r="E17" s="86">
        <v>576.34</v>
      </c>
      <c r="F17" s="251">
        <f t="shared" si="0"/>
        <v>1152.68</v>
      </c>
      <c r="G17" s="87" t="s">
        <v>107</v>
      </c>
      <c r="H17" s="93"/>
      <c r="I17" s="73" t="str">
        <f t="shared" si="1"/>
        <v/>
      </c>
      <c r="J17" s="94">
        <v>2</v>
      </c>
      <c r="K17" s="90">
        <f t="shared" si="2"/>
        <v>1152.68</v>
      </c>
      <c r="L17" s="150"/>
      <c r="M17" s="91"/>
    </row>
    <row r="18" spans="1:13" x14ac:dyDescent="0.35">
      <c r="A18" s="85"/>
      <c r="B18" s="237" t="s">
        <v>195</v>
      </c>
      <c r="C18" s="238" t="s">
        <v>196</v>
      </c>
      <c r="D18" s="250">
        <v>2</v>
      </c>
      <c r="E18" s="86">
        <v>540.4</v>
      </c>
      <c r="F18" s="251">
        <f t="shared" si="0"/>
        <v>1080.8</v>
      </c>
      <c r="G18" s="87" t="s">
        <v>107</v>
      </c>
      <c r="H18" s="93"/>
      <c r="I18" s="73" t="str">
        <f t="shared" si="1"/>
        <v/>
      </c>
      <c r="J18" s="94">
        <v>2</v>
      </c>
      <c r="K18" s="90">
        <f t="shared" si="2"/>
        <v>1080.8</v>
      </c>
      <c r="L18" s="150"/>
      <c r="M18" s="91"/>
    </row>
    <row r="19" spans="1:13" x14ac:dyDescent="0.35">
      <c r="A19" s="85"/>
      <c r="B19" s="237" t="s">
        <v>197</v>
      </c>
      <c r="C19" s="238" t="s">
        <v>198</v>
      </c>
      <c r="D19" s="250">
        <v>2</v>
      </c>
      <c r="E19" s="86">
        <v>766.72</v>
      </c>
      <c r="F19" s="251">
        <f t="shared" si="0"/>
        <v>1533.44</v>
      </c>
      <c r="G19" s="87" t="s">
        <v>107</v>
      </c>
      <c r="H19" s="93"/>
      <c r="I19" s="73" t="str">
        <f t="shared" si="1"/>
        <v/>
      </c>
      <c r="J19" s="94">
        <v>2</v>
      </c>
      <c r="K19" s="90">
        <f t="shared" si="2"/>
        <v>1533.44</v>
      </c>
      <c r="L19" s="150"/>
      <c r="M19" s="91"/>
    </row>
    <row r="20" spans="1:13" x14ac:dyDescent="0.35">
      <c r="A20" s="85"/>
      <c r="B20" s="237" t="s">
        <v>199</v>
      </c>
      <c r="C20" s="238" t="s">
        <v>200</v>
      </c>
      <c r="D20" s="250">
        <v>2</v>
      </c>
      <c r="E20" s="86">
        <v>649.49</v>
      </c>
      <c r="F20" s="251">
        <f t="shared" si="0"/>
        <v>1298.98</v>
      </c>
      <c r="G20" s="87" t="s">
        <v>107</v>
      </c>
      <c r="H20" s="93"/>
      <c r="I20" s="73" t="str">
        <f t="shared" si="1"/>
        <v/>
      </c>
      <c r="J20" s="94">
        <v>2</v>
      </c>
      <c r="K20" s="90">
        <f t="shared" si="2"/>
        <v>1298.98</v>
      </c>
      <c r="L20" s="150"/>
      <c r="M20" s="91"/>
    </row>
    <row r="21" spans="1:13" x14ac:dyDescent="0.35">
      <c r="A21" s="85"/>
      <c r="B21" s="237" t="s">
        <v>201</v>
      </c>
      <c r="C21" s="238" t="s">
        <v>202</v>
      </c>
      <c r="D21" s="250">
        <v>1</v>
      </c>
      <c r="E21" s="86">
        <v>255</v>
      </c>
      <c r="F21" s="251">
        <f t="shared" si="0"/>
        <v>255</v>
      </c>
      <c r="G21" s="87" t="s">
        <v>107</v>
      </c>
      <c r="H21" s="93"/>
      <c r="I21" s="73" t="str">
        <f t="shared" si="1"/>
        <v/>
      </c>
      <c r="J21" s="94">
        <v>1</v>
      </c>
      <c r="K21" s="90">
        <f t="shared" si="2"/>
        <v>255</v>
      </c>
      <c r="L21" s="150"/>
      <c r="M21" s="91"/>
    </row>
    <row r="22" spans="1:13" x14ac:dyDescent="0.35">
      <c r="A22" s="85"/>
      <c r="B22" s="237" t="s">
        <v>203</v>
      </c>
      <c r="C22" s="234" t="s">
        <v>204</v>
      </c>
      <c r="D22" s="250">
        <v>2</v>
      </c>
      <c r="E22" s="86">
        <v>458.68</v>
      </c>
      <c r="F22" s="251">
        <f t="shared" si="0"/>
        <v>917.36</v>
      </c>
      <c r="G22" s="87" t="s">
        <v>107</v>
      </c>
      <c r="H22" s="93"/>
      <c r="I22" s="73" t="str">
        <f t="shared" si="1"/>
        <v/>
      </c>
      <c r="J22" s="94">
        <v>2</v>
      </c>
      <c r="K22" s="90">
        <f t="shared" si="2"/>
        <v>917.36</v>
      </c>
      <c r="L22" s="150"/>
      <c r="M22" s="91"/>
    </row>
    <row r="23" spans="1:13" x14ac:dyDescent="0.35">
      <c r="A23" s="85"/>
      <c r="B23" s="237" t="s">
        <v>205</v>
      </c>
      <c r="C23" s="234" t="s">
        <v>206</v>
      </c>
      <c r="D23" s="250">
        <v>6</v>
      </c>
      <c r="E23" s="86">
        <v>335.34</v>
      </c>
      <c r="F23" s="251">
        <f t="shared" si="0"/>
        <v>2012.04</v>
      </c>
      <c r="G23" s="87" t="s">
        <v>107</v>
      </c>
      <c r="H23" s="93"/>
      <c r="I23" s="73" t="str">
        <f t="shared" si="1"/>
        <v/>
      </c>
      <c r="J23" s="94">
        <v>6</v>
      </c>
      <c r="K23" s="90">
        <f t="shared" si="2"/>
        <v>2012.04</v>
      </c>
      <c r="L23" s="150"/>
      <c r="M23" s="91"/>
    </row>
    <row r="24" spans="1:13" x14ac:dyDescent="0.35">
      <c r="A24" s="85"/>
      <c r="B24" s="237" t="s">
        <v>207</v>
      </c>
      <c r="C24" s="234" t="s">
        <v>208</v>
      </c>
      <c r="D24" s="250">
        <v>13</v>
      </c>
      <c r="E24" s="86">
        <v>574.33000000000004</v>
      </c>
      <c r="F24" s="251">
        <f t="shared" si="0"/>
        <v>7466.2900000000009</v>
      </c>
      <c r="G24" s="87" t="s">
        <v>107</v>
      </c>
      <c r="H24" s="93"/>
      <c r="I24" s="73" t="str">
        <f t="shared" si="1"/>
        <v/>
      </c>
      <c r="J24" s="94">
        <v>13</v>
      </c>
      <c r="K24" s="90">
        <f t="shared" si="2"/>
        <v>7466.2900000000009</v>
      </c>
      <c r="L24" s="150"/>
      <c r="M24" s="91"/>
    </row>
    <row r="25" spans="1:13" x14ac:dyDescent="0.35">
      <c r="A25" s="85"/>
      <c r="B25" s="237" t="s">
        <v>209</v>
      </c>
      <c r="C25" s="234" t="s">
        <v>210</v>
      </c>
      <c r="D25" s="250">
        <v>2</v>
      </c>
      <c r="E25" s="86">
        <v>1812</v>
      </c>
      <c r="F25" s="251">
        <f t="shared" si="0"/>
        <v>3624</v>
      </c>
      <c r="G25" s="87" t="s">
        <v>107</v>
      </c>
      <c r="H25" s="93"/>
      <c r="I25" s="73" t="str">
        <f t="shared" si="1"/>
        <v/>
      </c>
      <c r="J25" s="94">
        <v>2</v>
      </c>
      <c r="K25" s="90">
        <f t="shared" si="2"/>
        <v>3624</v>
      </c>
      <c r="L25" s="150"/>
      <c r="M25" s="91"/>
    </row>
    <row r="26" spans="1:13" x14ac:dyDescent="0.35">
      <c r="A26" s="85"/>
      <c r="B26" s="237" t="s">
        <v>211</v>
      </c>
      <c r="C26" s="234" t="s">
        <v>212</v>
      </c>
      <c r="D26" s="250">
        <v>2</v>
      </c>
      <c r="E26" s="86">
        <v>297.5</v>
      </c>
      <c r="F26" s="251">
        <f t="shared" si="0"/>
        <v>595</v>
      </c>
      <c r="G26" s="87" t="s">
        <v>107</v>
      </c>
      <c r="H26" s="93"/>
      <c r="I26" s="73" t="str">
        <f t="shared" si="1"/>
        <v/>
      </c>
      <c r="J26" s="94">
        <v>2</v>
      </c>
      <c r="K26" s="90">
        <f t="shared" si="2"/>
        <v>595</v>
      </c>
      <c r="L26" s="150"/>
      <c r="M26" s="91"/>
    </row>
    <row r="27" spans="1:13" x14ac:dyDescent="0.35">
      <c r="A27" s="85"/>
      <c r="B27" s="237" t="s">
        <v>213</v>
      </c>
      <c r="C27" s="241" t="s">
        <v>214</v>
      </c>
      <c r="D27" s="250">
        <v>6</v>
      </c>
      <c r="E27" s="86">
        <v>124.13</v>
      </c>
      <c r="F27" s="251">
        <f t="shared" si="0"/>
        <v>744.78</v>
      </c>
      <c r="G27" s="87" t="s">
        <v>107</v>
      </c>
      <c r="H27" s="93"/>
      <c r="I27" s="73" t="str">
        <f t="shared" si="1"/>
        <v/>
      </c>
      <c r="J27" s="94">
        <v>6</v>
      </c>
      <c r="K27" s="90">
        <f t="shared" si="2"/>
        <v>744.78</v>
      </c>
      <c r="L27" s="150"/>
      <c r="M27" s="91"/>
    </row>
    <row r="28" spans="1:13" x14ac:dyDescent="0.35">
      <c r="A28" s="85"/>
      <c r="B28" s="237" t="s">
        <v>215</v>
      </c>
      <c r="C28" s="238" t="s">
        <v>216</v>
      </c>
      <c r="D28" s="250">
        <v>2</v>
      </c>
      <c r="E28" s="86">
        <v>297.5</v>
      </c>
      <c r="F28" s="251">
        <f t="shared" si="0"/>
        <v>595</v>
      </c>
      <c r="G28" s="87" t="s">
        <v>107</v>
      </c>
      <c r="H28" s="93"/>
      <c r="I28" s="73" t="str">
        <f t="shared" si="1"/>
        <v/>
      </c>
      <c r="J28" s="94">
        <v>2</v>
      </c>
      <c r="K28" s="90">
        <f t="shared" si="2"/>
        <v>595</v>
      </c>
      <c r="L28" s="150"/>
      <c r="M28" s="91"/>
    </row>
    <row r="29" spans="1:13" x14ac:dyDescent="0.35">
      <c r="A29" s="85"/>
      <c r="B29" s="237" t="s">
        <v>217</v>
      </c>
      <c r="C29" s="238" t="s">
        <v>218</v>
      </c>
      <c r="D29" s="250">
        <v>4</v>
      </c>
      <c r="E29" s="86">
        <v>269.33</v>
      </c>
      <c r="F29" s="251">
        <f t="shared" si="0"/>
        <v>1077.32</v>
      </c>
      <c r="G29" s="87" t="s">
        <v>107</v>
      </c>
      <c r="H29" s="93"/>
      <c r="I29" s="73" t="str">
        <f t="shared" si="1"/>
        <v/>
      </c>
      <c r="J29" s="94">
        <v>4</v>
      </c>
      <c r="K29" s="90">
        <f t="shared" si="2"/>
        <v>1077.32</v>
      </c>
      <c r="L29" s="150"/>
      <c r="M29" s="91"/>
    </row>
    <row r="30" spans="1:13" x14ac:dyDescent="0.35">
      <c r="A30" s="85"/>
      <c r="B30" s="237" t="s">
        <v>219</v>
      </c>
      <c r="C30" s="238" t="s">
        <v>220</v>
      </c>
      <c r="D30" s="250">
        <v>1</v>
      </c>
      <c r="E30" s="86">
        <v>332.18</v>
      </c>
      <c r="F30" s="251">
        <f t="shared" si="0"/>
        <v>332.18</v>
      </c>
      <c r="G30" s="87" t="s">
        <v>107</v>
      </c>
      <c r="H30" s="93"/>
      <c r="I30" s="73" t="str">
        <f t="shared" si="1"/>
        <v/>
      </c>
      <c r="J30" s="94">
        <v>1</v>
      </c>
      <c r="K30" s="90">
        <f t="shared" si="2"/>
        <v>332.18</v>
      </c>
      <c r="L30" s="150"/>
      <c r="M30" s="91"/>
    </row>
    <row r="31" spans="1:13" x14ac:dyDescent="0.35">
      <c r="A31" s="85"/>
      <c r="B31" s="237" t="s">
        <v>221</v>
      </c>
      <c r="C31" s="240" t="s">
        <v>222</v>
      </c>
      <c r="D31" s="250">
        <v>2</v>
      </c>
      <c r="E31" s="86">
        <v>108.85</v>
      </c>
      <c r="F31" s="251">
        <f t="shared" si="0"/>
        <v>217.7</v>
      </c>
      <c r="G31" s="87" t="s">
        <v>107</v>
      </c>
      <c r="H31" s="93"/>
      <c r="I31" s="73" t="str">
        <f t="shared" si="1"/>
        <v/>
      </c>
      <c r="J31" s="94">
        <v>2</v>
      </c>
      <c r="K31" s="90">
        <f t="shared" si="2"/>
        <v>217.7</v>
      </c>
      <c r="L31" s="150"/>
      <c r="M31" s="91"/>
    </row>
    <row r="32" spans="1:13" x14ac:dyDescent="0.35">
      <c r="A32" s="85"/>
      <c r="B32" s="237" t="s">
        <v>223</v>
      </c>
      <c r="C32" s="240" t="s">
        <v>224</v>
      </c>
      <c r="D32" s="250">
        <v>82</v>
      </c>
      <c r="E32" s="86">
        <v>151.13</v>
      </c>
      <c r="F32" s="251">
        <f t="shared" si="0"/>
        <v>12392.66</v>
      </c>
      <c r="G32" s="87" t="s">
        <v>107</v>
      </c>
      <c r="H32" s="93"/>
      <c r="I32" s="73" t="str">
        <f t="shared" si="1"/>
        <v/>
      </c>
      <c r="J32" s="94">
        <v>82</v>
      </c>
      <c r="K32" s="90">
        <f t="shared" si="2"/>
        <v>12392.66</v>
      </c>
      <c r="L32" s="150"/>
      <c r="M32" s="91"/>
    </row>
    <row r="33" spans="1:13" x14ac:dyDescent="0.35">
      <c r="A33" s="85"/>
      <c r="B33" s="237" t="s">
        <v>225</v>
      </c>
      <c r="C33" s="238" t="s">
        <v>226</v>
      </c>
      <c r="D33" s="250">
        <v>24</v>
      </c>
      <c r="E33" s="86">
        <v>236.63</v>
      </c>
      <c r="F33" s="251">
        <f t="shared" si="0"/>
        <v>5679.12</v>
      </c>
      <c r="G33" s="87" t="s">
        <v>107</v>
      </c>
      <c r="H33" s="93"/>
      <c r="I33" s="73" t="str">
        <f t="shared" si="1"/>
        <v/>
      </c>
      <c r="J33" s="94">
        <v>24</v>
      </c>
      <c r="K33" s="90">
        <f t="shared" si="2"/>
        <v>5679.12</v>
      </c>
      <c r="L33" s="150"/>
      <c r="M33" s="91"/>
    </row>
    <row r="34" spans="1:13" x14ac:dyDescent="0.35">
      <c r="A34" s="85"/>
      <c r="B34" s="237" t="s">
        <v>227</v>
      </c>
      <c r="C34" s="238" t="s">
        <v>228</v>
      </c>
      <c r="D34" s="250">
        <v>94</v>
      </c>
      <c r="E34" s="86">
        <v>237.44</v>
      </c>
      <c r="F34" s="251">
        <f t="shared" si="0"/>
        <v>22319.360000000001</v>
      </c>
      <c r="G34" s="87" t="s">
        <v>107</v>
      </c>
      <c r="H34" s="93"/>
      <c r="I34" s="73" t="str">
        <f t="shared" si="1"/>
        <v/>
      </c>
      <c r="J34" s="94">
        <v>94</v>
      </c>
      <c r="K34" s="90">
        <f t="shared" si="2"/>
        <v>22319.360000000001</v>
      </c>
      <c r="L34" s="150"/>
      <c r="M34" s="91"/>
    </row>
    <row r="35" spans="1:13" x14ac:dyDescent="0.35">
      <c r="A35" s="85"/>
      <c r="B35" s="237" t="s">
        <v>229</v>
      </c>
      <c r="C35" s="238" t="s">
        <v>230</v>
      </c>
      <c r="D35" s="250">
        <v>71</v>
      </c>
      <c r="E35" s="86">
        <v>205.29</v>
      </c>
      <c r="F35" s="251">
        <f t="shared" si="0"/>
        <v>14575.59</v>
      </c>
      <c r="G35" s="87" t="s">
        <v>107</v>
      </c>
      <c r="H35" s="93"/>
      <c r="I35" s="73" t="str">
        <f t="shared" si="1"/>
        <v/>
      </c>
      <c r="J35" s="94">
        <v>71</v>
      </c>
      <c r="K35" s="90">
        <f t="shared" si="2"/>
        <v>14575.59</v>
      </c>
      <c r="L35" s="150"/>
      <c r="M35" s="91"/>
    </row>
    <row r="36" spans="1:13" x14ac:dyDescent="0.35">
      <c r="A36" s="85"/>
      <c r="B36" s="237" t="s">
        <v>231</v>
      </c>
      <c r="C36" s="238" t="s">
        <v>232</v>
      </c>
      <c r="D36" s="250">
        <v>6</v>
      </c>
      <c r="E36" s="86">
        <v>775.39</v>
      </c>
      <c r="F36" s="251">
        <f t="shared" si="0"/>
        <v>4652.34</v>
      </c>
      <c r="G36" s="87" t="s">
        <v>107</v>
      </c>
      <c r="H36" s="93"/>
      <c r="I36" s="73" t="str">
        <f t="shared" si="1"/>
        <v/>
      </c>
      <c r="J36" s="94">
        <v>6</v>
      </c>
      <c r="K36" s="90">
        <f t="shared" si="2"/>
        <v>4652.34</v>
      </c>
      <c r="L36" s="150"/>
      <c r="M36" s="91"/>
    </row>
    <row r="37" spans="1:13" x14ac:dyDescent="0.35">
      <c r="A37" s="85"/>
      <c r="B37" s="237" t="s">
        <v>233</v>
      </c>
      <c r="C37" s="238" t="s">
        <v>234</v>
      </c>
      <c r="D37" s="250">
        <v>148</v>
      </c>
      <c r="E37" s="86">
        <v>200.31</v>
      </c>
      <c r="F37" s="251">
        <f t="shared" si="0"/>
        <v>29645.88</v>
      </c>
      <c r="G37" s="87" t="s">
        <v>107</v>
      </c>
      <c r="H37" s="93"/>
      <c r="I37" s="73" t="str">
        <f t="shared" si="1"/>
        <v/>
      </c>
      <c r="J37" s="94">
        <v>148</v>
      </c>
      <c r="K37" s="90">
        <f t="shared" si="2"/>
        <v>29645.88</v>
      </c>
      <c r="L37" s="150"/>
      <c r="M37" s="91"/>
    </row>
    <row r="38" spans="1:13" x14ac:dyDescent="0.35">
      <c r="A38" s="85"/>
      <c r="B38" s="237" t="s">
        <v>235</v>
      </c>
      <c r="C38" s="234" t="s">
        <v>236</v>
      </c>
      <c r="D38" s="250">
        <v>4</v>
      </c>
      <c r="E38" s="86">
        <v>756</v>
      </c>
      <c r="F38" s="251">
        <f t="shared" si="0"/>
        <v>3024</v>
      </c>
      <c r="G38" s="87" t="s">
        <v>107</v>
      </c>
      <c r="H38" s="93"/>
      <c r="I38" s="73" t="str">
        <f t="shared" si="1"/>
        <v/>
      </c>
      <c r="J38" s="94">
        <v>4</v>
      </c>
      <c r="K38" s="90">
        <f t="shared" si="2"/>
        <v>3024</v>
      </c>
      <c r="L38" s="150"/>
      <c r="M38" s="91"/>
    </row>
    <row r="39" spans="1:13" x14ac:dyDescent="0.35">
      <c r="A39" s="85"/>
      <c r="B39" s="237" t="s">
        <v>237</v>
      </c>
      <c r="C39" s="234" t="s">
        <v>238</v>
      </c>
      <c r="D39" s="250">
        <v>2</v>
      </c>
      <c r="E39" s="86">
        <v>1260</v>
      </c>
      <c r="F39" s="251">
        <f t="shared" si="0"/>
        <v>2520</v>
      </c>
      <c r="G39" s="87" t="s">
        <v>107</v>
      </c>
      <c r="H39" s="93"/>
      <c r="I39" s="73" t="str">
        <f t="shared" si="1"/>
        <v/>
      </c>
      <c r="J39" s="94">
        <v>2</v>
      </c>
      <c r="K39" s="90">
        <f t="shared" si="2"/>
        <v>2520</v>
      </c>
      <c r="L39" s="150"/>
      <c r="M39" s="91"/>
    </row>
    <row r="40" spans="1:13" x14ac:dyDescent="0.35">
      <c r="A40" s="85"/>
      <c r="B40" s="237" t="s">
        <v>239</v>
      </c>
      <c r="C40" s="234" t="s">
        <v>240</v>
      </c>
      <c r="D40" s="250">
        <v>2</v>
      </c>
      <c r="E40" s="86">
        <v>1165</v>
      </c>
      <c r="F40" s="251">
        <f t="shared" si="0"/>
        <v>2330</v>
      </c>
      <c r="G40" s="87" t="s">
        <v>107</v>
      </c>
      <c r="H40" s="93"/>
      <c r="I40" s="73" t="str">
        <f t="shared" si="1"/>
        <v/>
      </c>
      <c r="J40" s="94">
        <v>2</v>
      </c>
      <c r="K40" s="90">
        <f t="shared" si="2"/>
        <v>2330</v>
      </c>
      <c r="L40" s="150"/>
      <c r="M40" s="91"/>
    </row>
    <row r="41" spans="1:13" x14ac:dyDescent="0.35">
      <c r="A41" s="85"/>
      <c r="B41" s="237" t="s">
        <v>241</v>
      </c>
      <c r="C41" s="234" t="s">
        <v>242</v>
      </c>
      <c r="D41" s="250">
        <v>2</v>
      </c>
      <c r="E41" s="86">
        <v>819</v>
      </c>
      <c r="F41" s="251">
        <f t="shared" si="0"/>
        <v>1638</v>
      </c>
      <c r="G41" s="87" t="s">
        <v>107</v>
      </c>
      <c r="H41" s="93"/>
      <c r="I41" s="73" t="str">
        <f t="shared" si="1"/>
        <v/>
      </c>
      <c r="J41" s="94">
        <v>2</v>
      </c>
      <c r="K41" s="90">
        <f t="shared" si="2"/>
        <v>1638</v>
      </c>
      <c r="L41" s="150"/>
      <c r="M41" s="91"/>
    </row>
    <row r="42" spans="1:13" x14ac:dyDescent="0.35">
      <c r="A42" s="85"/>
      <c r="B42" s="237" t="s">
        <v>243</v>
      </c>
      <c r="C42" s="234" t="s">
        <v>244</v>
      </c>
      <c r="D42" s="250">
        <v>6</v>
      </c>
      <c r="E42" s="86">
        <v>1920</v>
      </c>
      <c r="F42" s="251">
        <f t="shared" si="0"/>
        <v>11520</v>
      </c>
      <c r="G42" s="87" t="s">
        <v>107</v>
      </c>
      <c r="H42" s="93"/>
      <c r="I42" s="73" t="str">
        <f t="shared" si="1"/>
        <v/>
      </c>
      <c r="J42" s="94">
        <v>6</v>
      </c>
      <c r="K42" s="90">
        <f t="shared" si="2"/>
        <v>11520</v>
      </c>
      <c r="L42" s="150"/>
      <c r="M42" s="91"/>
    </row>
    <row r="43" spans="1:13" x14ac:dyDescent="0.35">
      <c r="A43" s="85"/>
      <c r="B43" s="237" t="s">
        <v>245</v>
      </c>
      <c r="C43" s="241" t="s">
        <v>246</v>
      </c>
      <c r="D43" s="250">
        <v>2</v>
      </c>
      <c r="E43" s="86">
        <v>819</v>
      </c>
      <c r="F43" s="251">
        <f t="shared" si="0"/>
        <v>1638</v>
      </c>
      <c r="G43" s="87" t="s">
        <v>107</v>
      </c>
      <c r="H43" s="93"/>
      <c r="I43" s="73" t="str">
        <f t="shared" si="1"/>
        <v/>
      </c>
      <c r="J43" s="94">
        <v>2</v>
      </c>
      <c r="K43" s="90">
        <f t="shared" si="2"/>
        <v>1638</v>
      </c>
      <c r="L43" s="150"/>
      <c r="M43" s="91"/>
    </row>
    <row r="44" spans="1:13" x14ac:dyDescent="0.35">
      <c r="A44" s="85"/>
      <c r="B44" s="237" t="s">
        <v>247</v>
      </c>
      <c r="C44" s="234" t="s">
        <v>248</v>
      </c>
      <c r="D44" s="250">
        <v>9</v>
      </c>
      <c r="E44" s="86">
        <v>504</v>
      </c>
      <c r="F44" s="251">
        <f t="shared" si="0"/>
        <v>4536</v>
      </c>
      <c r="G44" s="87" t="s">
        <v>107</v>
      </c>
      <c r="H44" s="93"/>
      <c r="I44" s="73" t="str">
        <f t="shared" si="1"/>
        <v/>
      </c>
      <c r="J44" s="94">
        <v>9</v>
      </c>
      <c r="K44" s="90">
        <f t="shared" si="2"/>
        <v>4536</v>
      </c>
      <c r="L44" s="150"/>
      <c r="M44" s="91"/>
    </row>
    <row r="45" spans="1:13" x14ac:dyDescent="0.35">
      <c r="A45" s="85"/>
      <c r="B45" s="237" t="s">
        <v>249</v>
      </c>
      <c r="C45" s="234" t="s">
        <v>250</v>
      </c>
      <c r="D45" s="250">
        <v>7</v>
      </c>
      <c r="E45" s="86">
        <v>294</v>
      </c>
      <c r="F45" s="251">
        <f t="shared" si="0"/>
        <v>2058</v>
      </c>
      <c r="G45" s="87" t="s">
        <v>107</v>
      </c>
      <c r="H45" s="93"/>
      <c r="I45" s="73" t="str">
        <f t="shared" si="1"/>
        <v/>
      </c>
      <c r="J45" s="94">
        <v>7</v>
      </c>
      <c r="K45" s="90">
        <f t="shared" si="2"/>
        <v>2058</v>
      </c>
      <c r="L45" s="150"/>
      <c r="M45" s="91"/>
    </row>
    <row r="46" spans="1:13" x14ac:dyDescent="0.35">
      <c r="A46" s="85"/>
      <c r="B46" s="237" t="s">
        <v>251</v>
      </c>
      <c r="C46" s="234" t="s">
        <v>443</v>
      </c>
      <c r="D46" s="250">
        <v>2</v>
      </c>
      <c r="E46" s="86">
        <v>1200</v>
      </c>
      <c r="F46" s="251">
        <f t="shared" si="0"/>
        <v>2400</v>
      </c>
      <c r="G46" s="87" t="s">
        <v>107</v>
      </c>
      <c r="H46" s="93"/>
      <c r="I46" s="73" t="str">
        <f t="shared" si="1"/>
        <v/>
      </c>
      <c r="J46" s="94">
        <v>2</v>
      </c>
      <c r="K46" s="90">
        <f t="shared" si="2"/>
        <v>2400</v>
      </c>
      <c r="L46" s="150"/>
      <c r="M46" s="91"/>
    </row>
    <row r="47" spans="1:13" x14ac:dyDescent="0.35">
      <c r="A47" s="85"/>
      <c r="B47" s="237" t="s">
        <v>252</v>
      </c>
      <c r="C47" s="234" t="s">
        <v>253</v>
      </c>
      <c r="D47" s="250">
        <v>4</v>
      </c>
      <c r="E47" s="86">
        <v>289</v>
      </c>
      <c r="F47" s="251">
        <f t="shared" si="0"/>
        <v>1156</v>
      </c>
      <c r="G47" s="87" t="s">
        <v>107</v>
      </c>
      <c r="H47" s="93"/>
      <c r="I47" s="73" t="str">
        <f t="shared" si="1"/>
        <v/>
      </c>
      <c r="J47" s="94">
        <v>4</v>
      </c>
      <c r="K47" s="90">
        <f t="shared" si="2"/>
        <v>1156</v>
      </c>
      <c r="L47" s="150"/>
      <c r="M47" s="91"/>
    </row>
    <row r="48" spans="1:13" x14ac:dyDescent="0.35">
      <c r="A48" s="85"/>
      <c r="B48" s="237" t="s">
        <v>254</v>
      </c>
      <c r="C48" s="234" t="s">
        <v>255</v>
      </c>
      <c r="D48" s="250">
        <v>4</v>
      </c>
      <c r="E48" s="86">
        <v>165</v>
      </c>
      <c r="F48" s="251">
        <f t="shared" si="0"/>
        <v>660</v>
      </c>
      <c r="G48" s="87" t="s">
        <v>107</v>
      </c>
      <c r="H48" s="93"/>
      <c r="I48" s="73" t="str">
        <f t="shared" si="1"/>
        <v/>
      </c>
      <c r="J48" s="94">
        <v>4</v>
      </c>
      <c r="K48" s="90">
        <f t="shared" si="2"/>
        <v>660</v>
      </c>
      <c r="L48" s="150"/>
      <c r="M48" s="91"/>
    </row>
    <row r="49" spans="1:13" x14ac:dyDescent="0.35">
      <c r="A49" s="85"/>
      <c r="B49" s="237" t="s">
        <v>256</v>
      </c>
      <c r="C49" s="242" t="s">
        <v>257</v>
      </c>
      <c r="D49" s="250">
        <v>2</v>
      </c>
      <c r="E49" s="86">
        <v>153</v>
      </c>
      <c r="F49" s="251">
        <f t="shared" si="0"/>
        <v>306</v>
      </c>
      <c r="G49" s="87" t="s">
        <v>107</v>
      </c>
      <c r="H49" s="93"/>
      <c r="I49" s="73" t="str">
        <f t="shared" si="1"/>
        <v/>
      </c>
      <c r="J49" s="94">
        <v>2</v>
      </c>
      <c r="K49" s="90">
        <f t="shared" si="2"/>
        <v>306</v>
      </c>
      <c r="L49" s="150"/>
      <c r="M49" s="91"/>
    </row>
    <row r="50" spans="1:13" x14ac:dyDescent="0.35">
      <c r="A50" s="85"/>
      <c r="B50" s="237" t="s">
        <v>258</v>
      </c>
      <c r="C50" s="234" t="s">
        <v>259</v>
      </c>
      <c r="D50" s="250">
        <v>3</v>
      </c>
      <c r="E50" s="86">
        <v>141</v>
      </c>
      <c r="F50" s="251">
        <f t="shared" si="0"/>
        <v>423</v>
      </c>
      <c r="G50" s="87" t="s">
        <v>107</v>
      </c>
      <c r="H50" s="93"/>
      <c r="I50" s="73" t="str">
        <f t="shared" si="1"/>
        <v/>
      </c>
      <c r="J50" s="94">
        <v>3</v>
      </c>
      <c r="K50" s="90">
        <f t="shared" si="2"/>
        <v>423</v>
      </c>
      <c r="L50" s="150"/>
      <c r="M50" s="91"/>
    </row>
    <row r="51" spans="1:13" x14ac:dyDescent="0.35">
      <c r="A51" s="85"/>
      <c r="B51" s="237" t="s">
        <v>260</v>
      </c>
      <c r="C51" s="234" t="s">
        <v>261</v>
      </c>
      <c r="D51" s="250">
        <v>4</v>
      </c>
      <c r="E51" s="86">
        <v>337</v>
      </c>
      <c r="F51" s="251">
        <f t="shared" si="0"/>
        <v>1348</v>
      </c>
      <c r="G51" s="87" t="s">
        <v>107</v>
      </c>
      <c r="H51" s="93"/>
      <c r="I51" s="73" t="str">
        <f t="shared" si="1"/>
        <v/>
      </c>
      <c r="J51" s="94">
        <v>4</v>
      </c>
      <c r="K51" s="90">
        <f t="shared" si="2"/>
        <v>1348</v>
      </c>
      <c r="L51" s="150"/>
      <c r="M51" s="91"/>
    </row>
    <row r="52" spans="1:13" x14ac:dyDescent="0.35">
      <c r="A52" s="85"/>
      <c r="B52" s="237" t="s">
        <v>262</v>
      </c>
      <c r="C52" s="234" t="s">
        <v>263</v>
      </c>
      <c r="D52" s="250">
        <v>6</v>
      </c>
      <c r="E52" s="86">
        <v>871.67</v>
      </c>
      <c r="F52" s="251">
        <f t="shared" si="0"/>
        <v>5230.0199999999995</v>
      </c>
      <c r="G52" s="87" t="s">
        <v>107</v>
      </c>
      <c r="H52" s="93"/>
      <c r="I52" s="73" t="str">
        <f t="shared" si="1"/>
        <v/>
      </c>
      <c r="J52" s="94">
        <v>6</v>
      </c>
      <c r="K52" s="90">
        <f t="shared" si="2"/>
        <v>5230.0199999999995</v>
      </c>
      <c r="L52" s="150"/>
      <c r="M52" s="91"/>
    </row>
    <row r="53" spans="1:13" x14ac:dyDescent="0.35">
      <c r="A53" s="85"/>
      <c r="B53" s="237" t="s">
        <v>264</v>
      </c>
      <c r="C53" s="234" t="s">
        <v>265</v>
      </c>
      <c r="D53" s="250">
        <v>1</v>
      </c>
      <c r="E53" s="86">
        <v>1740</v>
      </c>
      <c r="F53" s="251">
        <f t="shared" si="0"/>
        <v>1740</v>
      </c>
      <c r="G53" s="87" t="s">
        <v>107</v>
      </c>
      <c r="H53" s="93"/>
      <c r="I53" s="73" t="str">
        <f t="shared" si="1"/>
        <v/>
      </c>
      <c r="J53" s="94">
        <v>1</v>
      </c>
      <c r="K53" s="90">
        <f t="shared" si="2"/>
        <v>1740</v>
      </c>
      <c r="L53" s="150"/>
      <c r="M53" s="91"/>
    </row>
    <row r="54" spans="1:13" x14ac:dyDescent="0.35">
      <c r="A54" s="85"/>
      <c r="B54" s="237" t="s">
        <v>266</v>
      </c>
      <c r="C54" s="234" t="s">
        <v>267</v>
      </c>
      <c r="D54" s="250">
        <v>23</v>
      </c>
      <c r="E54" s="86">
        <v>190.13</v>
      </c>
      <c r="F54" s="251">
        <f t="shared" si="0"/>
        <v>4372.99</v>
      </c>
      <c r="G54" s="87" t="s">
        <v>107</v>
      </c>
      <c r="H54" s="93"/>
      <c r="I54" s="73" t="str">
        <f t="shared" si="1"/>
        <v/>
      </c>
      <c r="J54" s="94">
        <v>23</v>
      </c>
      <c r="K54" s="90">
        <f t="shared" si="2"/>
        <v>4372.99</v>
      </c>
      <c r="L54" s="150"/>
      <c r="M54" s="91"/>
    </row>
    <row r="55" spans="1:13" x14ac:dyDescent="0.35">
      <c r="A55" s="85"/>
      <c r="B55" s="237" t="s">
        <v>268</v>
      </c>
      <c r="C55" s="234" t="s">
        <v>267</v>
      </c>
      <c r="D55" s="250">
        <v>15</v>
      </c>
      <c r="E55" s="86">
        <v>177.48</v>
      </c>
      <c r="F55" s="251">
        <f t="shared" si="0"/>
        <v>2662.2</v>
      </c>
      <c r="G55" s="87" t="s">
        <v>107</v>
      </c>
      <c r="H55" s="93"/>
      <c r="I55" s="73" t="str">
        <f t="shared" si="1"/>
        <v/>
      </c>
      <c r="J55" s="94">
        <v>15</v>
      </c>
      <c r="K55" s="90">
        <f t="shared" si="2"/>
        <v>2662.2</v>
      </c>
      <c r="L55" s="150"/>
      <c r="M55" s="91"/>
    </row>
    <row r="56" spans="1:13" x14ac:dyDescent="0.35">
      <c r="A56" s="85"/>
      <c r="B56" s="237" t="s">
        <v>269</v>
      </c>
      <c r="C56" s="241" t="s">
        <v>270</v>
      </c>
      <c r="D56" s="250">
        <v>78</v>
      </c>
      <c r="E56" s="86">
        <v>93.15</v>
      </c>
      <c r="F56" s="251">
        <f t="shared" si="0"/>
        <v>7265.7000000000007</v>
      </c>
      <c r="G56" s="87" t="s">
        <v>107</v>
      </c>
      <c r="H56" s="93"/>
      <c r="I56" s="73" t="str">
        <f t="shared" si="1"/>
        <v/>
      </c>
      <c r="J56" s="94">
        <v>78</v>
      </c>
      <c r="K56" s="90">
        <f t="shared" si="2"/>
        <v>7265.7000000000007</v>
      </c>
      <c r="L56" s="150"/>
      <c r="M56" s="91"/>
    </row>
    <row r="57" spans="1:13" x14ac:dyDescent="0.35">
      <c r="A57" s="85"/>
      <c r="B57" s="237" t="s">
        <v>271</v>
      </c>
      <c r="C57" s="234" t="s">
        <v>272</v>
      </c>
      <c r="D57" s="250">
        <v>5</v>
      </c>
      <c r="E57" s="86">
        <v>93.15</v>
      </c>
      <c r="F57" s="251">
        <f t="shared" si="0"/>
        <v>465.75</v>
      </c>
      <c r="G57" s="87" t="s">
        <v>107</v>
      </c>
      <c r="H57" s="93"/>
      <c r="I57" s="73" t="str">
        <f t="shared" si="1"/>
        <v/>
      </c>
      <c r="J57" s="94">
        <v>5</v>
      </c>
      <c r="K57" s="90">
        <f t="shared" si="2"/>
        <v>465.75</v>
      </c>
      <c r="L57" s="150"/>
      <c r="M57" s="91"/>
    </row>
    <row r="58" spans="1:13" x14ac:dyDescent="0.35">
      <c r="A58" s="85"/>
      <c r="B58" s="237" t="s">
        <v>273</v>
      </c>
      <c r="C58" s="234" t="s">
        <v>274</v>
      </c>
      <c r="D58" s="250">
        <v>6</v>
      </c>
      <c r="E58" s="86">
        <v>227.7</v>
      </c>
      <c r="F58" s="251">
        <f t="shared" si="0"/>
        <v>1366.1999999999998</v>
      </c>
      <c r="G58" s="87" t="s">
        <v>107</v>
      </c>
      <c r="H58" s="93"/>
      <c r="I58" s="73" t="str">
        <f t="shared" si="1"/>
        <v/>
      </c>
      <c r="J58" s="94">
        <v>6</v>
      </c>
      <c r="K58" s="90">
        <f t="shared" si="2"/>
        <v>1366.1999999999998</v>
      </c>
      <c r="L58" s="150"/>
      <c r="M58" s="91"/>
    </row>
    <row r="59" spans="1:13" x14ac:dyDescent="0.35">
      <c r="A59" s="85"/>
      <c r="B59" s="237" t="s">
        <v>275</v>
      </c>
      <c r="C59" s="234" t="s">
        <v>276</v>
      </c>
      <c r="D59" s="250">
        <v>17</v>
      </c>
      <c r="E59" s="86">
        <v>172.05</v>
      </c>
      <c r="F59" s="251">
        <f t="shared" si="0"/>
        <v>2924.8500000000004</v>
      </c>
      <c r="G59" s="87" t="s">
        <v>107</v>
      </c>
      <c r="H59" s="93"/>
      <c r="I59" s="73" t="str">
        <f t="shared" si="1"/>
        <v/>
      </c>
      <c r="J59" s="94">
        <v>17</v>
      </c>
      <c r="K59" s="90">
        <f t="shared" si="2"/>
        <v>2924.8500000000004</v>
      </c>
      <c r="L59" s="150"/>
      <c r="M59" s="91"/>
    </row>
    <row r="60" spans="1:13" x14ac:dyDescent="0.35">
      <c r="A60" s="85"/>
      <c r="B60" s="237" t="s">
        <v>277</v>
      </c>
      <c r="C60" s="243" t="s">
        <v>278</v>
      </c>
      <c r="D60" s="250">
        <v>28</v>
      </c>
      <c r="E60" s="86">
        <v>147.19999999999999</v>
      </c>
      <c r="F60" s="251">
        <f t="shared" si="0"/>
        <v>4121.5999999999995</v>
      </c>
      <c r="G60" s="87" t="s">
        <v>107</v>
      </c>
      <c r="H60" s="93"/>
      <c r="I60" s="73" t="str">
        <f t="shared" si="1"/>
        <v/>
      </c>
      <c r="J60" s="94">
        <v>28</v>
      </c>
      <c r="K60" s="90">
        <f t="shared" si="2"/>
        <v>4121.5999999999995</v>
      </c>
      <c r="L60" s="150"/>
      <c r="M60" s="91"/>
    </row>
    <row r="61" spans="1:13" x14ac:dyDescent="0.35">
      <c r="A61" s="85"/>
      <c r="B61" s="237" t="s">
        <v>279</v>
      </c>
      <c r="C61" s="243" t="s">
        <v>280</v>
      </c>
      <c r="D61" s="250">
        <v>25</v>
      </c>
      <c r="E61" s="86">
        <v>392.03</v>
      </c>
      <c r="F61" s="251">
        <f t="shared" si="0"/>
        <v>9800.75</v>
      </c>
      <c r="G61" s="87" t="s">
        <v>107</v>
      </c>
      <c r="H61" s="93"/>
      <c r="I61" s="73" t="str">
        <f t="shared" si="1"/>
        <v/>
      </c>
      <c r="J61" s="94">
        <v>25</v>
      </c>
      <c r="K61" s="90">
        <f t="shared" si="2"/>
        <v>9800.75</v>
      </c>
      <c r="L61" s="150"/>
      <c r="M61" s="91"/>
    </row>
    <row r="62" spans="1:13" x14ac:dyDescent="0.35">
      <c r="A62" s="85"/>
      <c r="B62" s="237" t="s">
        <v>281</v>
      </c>
      <c r="C62" s="238" t="s">
        <v>282</v>
      </c>
      <c r="D62" s="250">
        <v>17</v>
      </c>
      <c r="E62" s="86">
        <v>243.55</v>
      </c>
      <c r="F62" s="251">
        <f t="shared" si="0"/>
        <v>4140.3500000000004</v>
      </c>
      <c r="G62" s="87" t="s">
        <v>107</v>
      </c>
      <c r="H62" s="93"/>
      <c r="I62" s="73" t="str">
        <f t="shared" si="1"/>
        <v/>
      </c>
      <c r="J62" s="94">
        <v>17</v>
      </c>
      <c r="K62" s="90">
        <f t="shared" si="2"/>
        <v>4140.3500000000004</v>
      </c>
      <c r="L62" s="150"/>
      <c r="M62" s="91"/>
    </row>
    <row r="63" spans="1:13" x14ac:dyDescent="0.35">
      <c r="A63" s="85"/>
      <c r="B63" s="237" t="s">
        <v>283</v>
      </c>
      <c r="C63" s="239" t="s">
        <v>284</v>
      </c>
      <c r="D63" s="250">
        <v>13</v>
      </c>
      <c r="E63" s="86">
        <v>135.78</v>
      </c>
      <c r="F63" s="251">
        <f t="shared" si="0"/>
        <v>1765.14</v>
      </c>
      <c r="G63" s="87" t="s">
        <v>107</v>
      </c>
      <c r="H63" s="93"/>
      <c r="I63" s="73" t="str">
        <f t="shared" si="1"/>
        <v/>
      </c>
      <c r="J63" s="94">
        <v>13</v>
      </c>
      <c r="K63" s="90">
        <f t="shared" si="2"/>
        <v>1765.14</v>
      </c>
      <c r="L63" s="150"/>
      <c r="M63" s="91"/>
    </row>
    <row r="64" spans="1:13" x14ac:dyDescent="0.35">
      <c r="A64" s="85"/>
      <c r="B64" s="237" t="s">
        <v>285</v>
      </c>
      <c r="C64" s="238" t="s">
        <v>286</v>
      </c>
      <c r="D64" s="250">
        <v>4</v>
      </c>
      <c r="E64" s="86">
        <v>219.3</v>
      </c>
      <c r="F64" s="251">
        <f t="shared" si="0"/>
        <v>877.2</v>
      </c>
      <c r="G64" s="87" t="s">
        <v>107</v>
      </c>
      <c r="H64" s="93"/>
      <c r="I64" s="73" t="str">
        <f t="shared" si="1"/>
        <v/>
      </c>
      <c r="J64" s="94">
        <v>4</v>
      </c>
      <c r="K64" s="90">
        <f t="shared" si="2"/>
        <v>877.2</v>
      </c>
      <c r="L64" s="150"/>
      <c r="M64" s="91"/>
    </row>
    <row r="65" spans="1:13" x14ac:dyDescent="0.35">
      <c r="A65" s="85"/>
      <c r="B65" s="237" t="s">
        <v>287</v>
      </c>
      <c r="C65" s="238" t="s">
        <v>286</v>
      </c>
      <c r="D65" s="250">
        <v>2</v>
      </c>
      <c r="E65" s="86">
        <v>161.91999999999999</v>
      </c>
      <c r="F65" s="251">
        <f t="shared" si="0"/>
        <v>323.83999999999997</v>
      </c>
      <c r="G65" s="87" t="s">
        <v>107</v>
      </c>
      <c r="H65" s="93"/>
      <c r="I65" s="73" t="str">
        <f t="shared" si="1"/>
        <v/>
      </c>
      <c r="J65" s="94">
        <v>2</v>
      </c>
      <c r="K65" s="90">
        <f t="shared" si="2"/>
        <v>323.83999999999997</v>
      </c>
      <c r="L65" s="150"/>
      <c r="M65" s="91"/>
    </row>
    <row r="66" spans="1:13" x14ac:dyDescent="0.35">
      <c r="A66" s="85"/>
      <c r="B66" s="237" t="s">
        <v>288</v>
      </c>
      <c r="C66" s="238" t="s">
        <v>289</v>
      </c>
      <c r="D66" s="250">
        <v>2</v>
      </c>
      <c r="E66" s="86">
        <v>207.86</v>
      </c>
      <c r="F66" s="251">
        <f t="shared" si="0"/>
        <v>415.72</v>
      </c>
      <c r="G66" s="87" t="s">
        <v>107</v>
      </c>
      <c r="H66" s="152"/>
      <c r="I66" s="73" t="str">
        <f t="shared" si="1"/>
        <v/>
      </c>
      <c r="J66" s="94">
        <v>2</v>
      </c>
      <c r="K66" s="90">
        <f t="shared" si="2"/>
        <v>415.72</v>
      </c>
      <c r="L66" s="150"/>
      <c r="M66" s="91"/>
    </row>
    <row r="67" spans="1:13" x14ac:dyDescent="0.35">
      <c r="A67" s="85"/>
      <c r="B67" s="237" t="s">
        <v>290</v>
      </c>
      <c r="C67" s="238" t="s">
        <v>291</v>
      </c>
      <c r="D67" s="250">
        <v>1</v>
      </c>
      <c r="E67" s="86">
        <v>350</v>
      </c>
      <c r="F67" s="251">
        <f t="shared" si="0"/>
        <v>350</v>
      </c>
      <c r="G67" s="87" t="s">
        <v>107</v>
      </c>
      <c r="H67" s="152"/>
      <c r="I67" s="73" t="str">
        <f t="shared" si="1"/>
        <v/>
      </c>
      <c r="J67" s="94">
        <v>1</v>
      </c>
      <c r="K67" s="90">
        <f t="shared" si="2"/>
        <v>350</v>
      </c>
      <c r="L67" s="150"/>
      <c r="M67" s="91"/>
    </row>
    <row r="68" spans="1:13" x14ac:dyDescent="0.35">
      <c r="A68" s="85"/>
      <c r="B68" s="237" t="s">
        <v>292</v>
      </c>
      <c r="C68" s="238" t="s">
        <v>293</v>
      </c>
      <c r="D68" s="250">
        <v>5</v>
      </c>
      <c r="E68" s="86">
        <v>175.5</v>
      </c>
      <c r="F68" s="251">
        <f t="shared" si="0"/>
        <v>877.5</v>
      </c>
      <c r="G68" s="87" t="s">
        <v>107</v>
      </c>
      <c r="H68" s="152"/>
      <c r="I68" s="73" t="str">
        <f t="shared" si="1"/>
        <v/>
      </c>
      <c r="J68" s="94">
        <v>5</v>
      </c>
      <c r="K68" s="90">
        <f t="shared" si="2"/>
        <v>877.5</v>
      </c>
      <c r="L68" s="150"/>
      <c r="M68" s="91"/>
    </row>
    <row r="69" spans="1:13" x14ac:dyDescent="0.35">
      <c r="A69" s="85"/>
      <c r="B69" s="237" t="s">
        <v>294</v>
      </c>
      <c r="C69" s="238" t="s">
        <v>295</v>
      </c>
      <c r="D69" s="250">
        <v>31</v>
      </c>
      <c r="E69" s="86">
        <v>82</v>
      </c>
      <c r="F69" s="251">
        <f t="shared" si="0"/>
        <v>2542</v>
      </c>
      <c r="G69" s="87" t="s">
        <v>107</v>
      </c>
      <c r="H69" s="152"/>
      <c r="I69" s="73" t="str">
        <f t="shared" si="1"/>
        <v/>
      </c>
      <c r="J69" s="94">
        <v>31</v>
      </c>
      <c r="K69" s="90">
        <f t="shared" si="2"/>
        <v>2542</v>
      </c>
      <c r="L69" s="150"/>
      <c r="M69" s="91"/>
    </row>
    <row r="70" spans="1:13" x14ac:dyDescent="0.35">
      <c r="A70" s="85"/>
      <c r="B70" s="237" t="s">
        <v>296</v>
      </c>
      <c r="C70" s="238" t="s">
        <v>297</v>
      </c>
      <c r="D70" s="250">
        <v>3</v>
      </c>
      <c r="E70" s="86">
        <v>99</v>
      </c>
      <c r="F70" s="251">
        <f t="shared" si="0"/>
        <v>297</v>
      </c>
      <c r="G70" s="87" t="s">
        <v>107</v>
      </c>
      <c r="H70" s="152"/>
      <c r="I70" s="73" t="str">
        <f t="shared" si="1"/>
        <v/>
      </c>
      <c r="J70" s="94">
        <v>3</v>
      </c>
      <c r="K70" s="90">
        <f t="shared" si="2"/>
        <v>297</v>
      </c>
      <c r="L70" s="150"/>
      <c r="M70" s="91"/>
    </row>
    <row r="71" spans="1:13" x14ac:dyDescent="0.35">
      <c r="A71" s="85"/>
      <c r="B71" s="237" t="s">
        <v>298</v>
      </c>
      <c r="C71" s="234" t="s">
        <v>299</v>
      </c>
      <c r="D71" s="250">
        <v>6</v>
      </c>
      <c r="E71" s="86">
        <v>20</v>
      </c>
      <c r="F71" s="251">
        <f t="shared" si="0"/>
        <v>120</v>
      </c>
      <c r="G71" s="87" t="s">
        <v>107</v>
      </c>
      <c r="H71" s="152"/>
      <c r="I71" s="73" t="str">
        <f t="shared" si="1"/>
        <v/>
      </c>
      <c r="J71" s="94">
        <v>6</v>
      </c>
      <c r="K71" s="90">
        <f t="shared" si="2"/>
        <v>120</v>
      </c>
      <c r="L71" s="150"/>
      <c r="M71" s="91"/>
    </row>
    <row r="72" spans="1:13" x14ac:dyDescent="0.35">
      <c r="A72" s="85"/>
      <c r="B72" s="237" t="s">
        <v>300</v>
      </c>
      <c r="C72" s="243" t="s">
        <v>301</v>
      </c>
      <c r="D72" s="250">
        <v>11</v>
      </c>
      <c r="E72" s="86">
        <v>1287.27</v>
      </c>
      <c r="F72" s="251">
        <f t="shared" ref="F72:F135" si="3">IFERROR(SUM(D72*E72),"")</f>
        <v>14159.97</v>
      </c>
      <c r="G72" s="87" t="s">
        <v>107</v>
      </c>
      <c r="H72" s="152"/>
      <c r="I72" s="73" t="str">
        <f t="shared" ref="I72:I135" si="4">IFERROR(IF(SUM(J72)-D72=0,"","K"),"")</f>
        <v/>
      </c>
      <c r="J72" s="94">
        <v>11</v>
      </c>
      <c r="K72" s="90">
        <f t="shared" ref="K72:K135" si="5">IF(ISBLANK(J72),"",SUM(J72*$E72))</f>
        <v>14159.97</v>
      </c>
      <c r="L72" s="150"/>
      <c r="M72" s="91"/>
    </row>
    <row r="73" spans="1:13" x14ac:dyDescent="0.35">
      <c r="A73" s="85">
        <v>4</v>
      </c>
      <c r="B73" s="237" t="s">
        <v>302</v>
      </c>
      <c r="C73" s="234" t="s">
        <v>301</v>
      </c>
      <c r="D73" s="250">
        <v>3</v>
      </c>
      <c r="E73" s="86">
        <v>893.33</v>
      </c>
      <c r="F73" s="251">
        <f t="shared" si="3"/>
        <v>2679.9900000000002</v>
      </c>
      <c r="G73" s="87" t="s">
        <v>107</v>
      </c>
      <c r="H73" s="152"/>
      <c r="I73" s="73" t="str">
        <f t="shared" si="4"/>
        <v/>
      </c>
      <c r="J73" s="94">
        <v>3</v>
      </c>
      <c r="K73" s="90">
        <f t="shared" si="5"/>
        <v>2679.9900000000002</v>
      </c>
      <c r="L73" s="150"/>
      <c r="M73" s="91"/>
    </row>
    <row r="74" spans="1:13" x14ac:dyDescent="0.35">
      <c r="A74" s="85"/>
      <c r="B74" s="237" t="s">
        <v>303</v>
      </c>
      <c r="C74" s="234" t="s">
        <v>304</v>
      </c>
      <c r="D74" s="250">
        <v>1</v>
      </c>
      <c r="E74" s="252">
        <v>220</v>
      </c>
      <c r="F74" s="251">
        <f t="shared" si="3"/>
        <v>220</v>
      </c>
      <c r="G74" s="87" t="s">
        <v>107</v>
      </c>
      <c r="H74" s="152"/>
      <c r="I74" s="73" t="str">
        <f t="shared" si="4"/>
        <v/>
      </c>
      <c r="J74" s="94">
        <v>1</v>
      </c>
      <c r="K74" s="90">
        <f t="shared" si="5"/>
        <v>220</v>
      </c>
      <c r="L74" s="150"/>
      <c r="M74" s="91"/>
    </row>
    <row r="75" spans="1:13" x14ac:dyDescent="0.35">
      <c r="A75" s="85"/>
      <c r="B75" s="237" t="s">
        <v>305</v>
      </c>
      <c r="C75" s="234" t="s">
        <v>306</v>
      </c>
      <c r="D75" s="250">
        <v>1</v>
      </c>
      <c r="E75" s="86">
        <v>550</v>
      </c>
      <c r="F75" s="251">
        <f t="shared" si="3"/>
        <v>550</v>
      </c>
      <c r="G75" s="87" t="s">
        <v>107</v>
      </c>
      <c r="H75" s="152"/>
      <c r="I75" s="73" t="str">
        <f t="shared" si="4"/>
        <v/>
      </c>
      <c r="J75" s="94">
        <v>1</v>
      </c>
      <c r="K75" s="90">
        <f t="shared" si="5"/>
        <v>550</v>
      </c>
      <c r="L75" s="150"/>
      <c r="M75" s="91"/>
    </row>
    <row r="76" spans="1:13" x14ac:dyDescent="0.35">
      <c r="A76" s="85"/>
      <c r="B76" s="237" t="s">
        <v>307</v>
      </c>
      <c r="C76" s="234" t="s">
        <v>308</v>
      </c>
      <c r="D76" s="250">
        <v>1</v>
      </c>
      <c r="E76" s="86">
        <v>11000</v>
      </c>
      <c r="F76" s="251">
        <f t="shared" si="3"/>
        <v>11000</v>
      </c>
      <c r="G76" s="87" t="s">
        <v>107</v>
      </c>
      <c r="H76" s="152"/>
      <c r="I76" s="73" t="str">
        <f t="shared" si="4"/>
        <v/>
      </c>
      <c r="J76" s="94">
        <v>1</v>
      </c>
      <c r="K76" s="90">
        <f t="shared" si="5"/>
        <v>11000</v>
      </c>
      <c r="L76" s="150"/>
      <c r="M76" s="91"/>
    </row>
    <row r="77" spans="1:13" x14ac:dyDescent="0.35">
      <c r="A77" s="85"/>
      <c r="B77" s="237" t="s">
        <v>309</v>
      </c>
      <c r="C77" s="234" t="s">
        <v>310</v>
      </c>
      <c r="D77" s="250">
        <v>1</v>
      </c>
      <c r="E77" s="86">
        <v>139</v>
      </c>
      <c r="F77" s="251">
        <f t="shared" si="3"/>
        <v>139</v>
      </c>
      <c r="G77" s="87" t="s">
        <v>107</v>
      </c>
      <c r="H77" s="152"/>
      <c r="I77" s="73" t="str">
        <f t="shared" si="4"/>
        <v/>
      </c>
      <c r="J77" s="94">
        <v>1</v>
      </c>
      <c r="K77" s="90">
        <f t="shared" si="5"/>
        <v>139</v>
      </c>
      <c r="L77" s="150"/>
      <c r="M77" s="91"/>
    </row>
    <row r="78" spans="1:13" x14ac:dyDescent="0.35">
      <c r="A78" s="85"/>
      <c r="B78" s="237" t="s">
        <v>311</v>
      </c>
      <c r="C78" s="234" t="s">
        <v>312</v>
      </c>
      <c r="D78" s="250">
        <v>1</v>
      </c>
      <c r="E78" s="86">
        <v>69.900000000000006</v>
      </c>
      <c r="F78" s="251">
        <f t="shared" si="3"/>
        <v>69.900000000000006</v>
      </c>
      <c r="G78" s="87" t="s">
        <v>107</v>
      </c>
      <c r="H78" s="152"/>
      <c r="I78" s="73" t="str">
        <f t="shared" si="4"/>
        <v/>
      </c>
      <c r="J78" s="94">
        <v>1</v>
      </c>
      <c r="K78" s="90">
        <f t="shared" si="5"/>
        <v>69.900000000000006</v>
      </c>
      <c r="L78" s="150"/>
      <c r="M78" s="91"/>
    </row>
    <row r="79" spans="1:13" x14ac:dyDescent="0.35">
      <c r="A79" s="85"/>
      <c r="B79" s="237" t="s">
        <v>313</v>
      </c>
      <c r="C79" s="234" t="s">
        <v>314</v>
      </c>
      <c r="D79" s="250">
        <v>1</v>
      </c>
      <c r="E79" s="86">
        <v>39</v>
      </c>
      <c r="F79" s="251">
        <f t="shared" si="3"/>
        <v>39</v>
      </c>
      <c r="G79" s="87" t="s">
        <v>107</v>
      </c>
      <c r="H79" s="152"/>
      <c r="I79" s="73" t="str">
        <f t="shared" si="4"/>
        <v/>
      </c>
      <c r="J79" s="94">
        <v>1</v>
      </c>
      <c r="K79" s="90">
        <f t="shared" si="5"/>
        <v>39</v>
      </c>
      <c r="L79" s="150"/>
      <c r="M79" s="91"/>
    </row>
    <row r="80" spans="1:13" x14ac:dyDescent="0.35">
      <c r="A80" s="85"/>
      <c r="B80" s="237" t="s">
        <v>315</v>
      </c>
      <c r="C80" s="234" t="s">
        <v>316</v>
      </c>
      <c r="D80" s="250">
        <v>1</v>
      </c>
      <c r="E80" s="86">
        <v>149</v>
      </c>
      <c r="F80" s="251">
        <f t="shared" si="3"/>
        <v>149</v>
      </c>
      <c r="G80" s="87" t="s">
        <v>107</v>
      </c>
      <c r="H80" s="152"/>
      <c r="I80" s="73" t="str">
        <f t="shared" si="4"/>
        <v/>
      </c>
      <c r="J80" s="94">
        <v>1</v>
      </c>
      <c r="K80" s="90">
        <f t="shared" si="5"/>
        <v>149</v>
      </c>
      <c r="L80" s="150"/>
      <c r="M80" s="91"/>
    </row>
    <row r="81" spans="1:13" x14ac:dyDescent="0.35">
      <c r="A81" s="85"/>
      <c r="B81" s="237" t="s">
        <v>317</v>
      </c>
      <c r="C81" s="234" t="s">
        <v>444</v>
      </c>
      <c r="D81" s="250">
        <v>1</v>
      </c>
      <c r="E81" s="86">
        <v>520</v>
      </c>
      <c r="F81" s="251">
        <f t="shared" si="3"/>
        <v>520</v>
      </c>
      <c r="G81" s="87" t="s">
        <v>107</v>
      </c>
      <c r="H81" s="152"/>
      <c r="I81" s="73" t="str">
        <f t="shared" si="4"/>
        <v/>
      </c>
      <c r="J81" s="94">
        <v>1</v>
      </c>
      <c r="K81" s="90">
        <f t="shared" si="5"/>
        <v>520</v>
      </c>
      <c r="L81" s="150"/>
      <c r="M81" s="91"/>
    </row>
    <row r="82" spans="1:13" x14ac:dyDescent="0.35">
      <c r="A82" s="85"/>
      <c r="B82" s="237" t="s">
        <v>318</v>
      </c>
      <c r="C82" s="238" t="s">
        <v>319</v>
      </c>
      <c r="D82" s="250">
        <v>5</v>
      </c>
      <c r="E82" s="86">
        <v>865</v>
      </c>
      <c r="F82" s="251">
        <f t="shared" si="3"/>
        <v>4325</v>
      </c>
      <c r="G82" s="87" t="s">
        <v>107</v>
      </c>
      <c r="H82" s="93"/>
      <c r="I82" s="73" t="str">
        <f t="shared" si="4"/>
        <v/>
      </c>
      <c r="J82" s="94">
        <v>5</v>
      </c>
      <c r="K82" s="90">
        <f t="shared" si="5"/>
        <v>4325</v>
      </c>
      <c r="L82" s="150"/>
      <c r="M82" s="91"/>
    </row>
    <row r="83" spans="1:13" x14ac:dyDescent="0.35">
      <c r="A83" s="85"/>
      <c r="B83" s="237" t="s">
        <v>320</v>
      </c>
      <c r="C83" s="238" t="s">
        <v>321</v>
      </c>
      <c r="D83" s="250">
        <v>2</v>
      </c>
      <c r="E83" s="86">
        <v>615</v>
      </c>
      <c r="F83" s="251">
        <f t="shared" si="3"/>
        <v>1230</v>
      </c>
      <c r="G83" s="87" t="s">
        <v>107</v>
      </c>
      <c r="H83" s="95"/>
      <c r="I83" s="73" t="str">
        <f t="shared" si="4"/>
        <v/>
      </c>
      <c r="J83" s="94">
        <v>2</v>
      </c>
      <c r="K83" s="90">
        <f t="shared" si="5"/>
        <v>1230</v>
      </c>
      <c r="L83" s="150"/>
      <c r="M83" s="91"/>
    </row>
    <row r="84" spans="1:13" x14ac:dyDescent="0.35">
      <c r="A84" s="85"/>
      <c r="B84" s="237" t="s">
        <v>322</v>
      </c>
      <c r="C84" s="238" t="s">
        <v>323</v>
      </c>
      <c r="D84" s="250">
        <v>1</v>
      </c>
      <c r="E84" s="86">
        <v>800</v>
      </c>
      <c r="F84" s="251">
        <f t="shared" si="3"/>
        <v>800</v>
      </c>
      <c r="G84" s="87" t="s">
        <v>107</v>
      </c>
      <c r="H84" s="95"/>
      <c r="I84" s="73" t="str">
        <f t="shared" si="4"/>
        <v/>
      </c>
      <c r="J84" s="94">
        <v>1</v>
      </c>
      <c r="K84" s="90">
        <f t="shared" si="5"/>
        <v>800</v>
      </c>
      <c r="L84" s="150"/>
      <c r="M84" s="91"/>
    </row>
    <row r="85" spans="1:13" x14ac:dyDescent="0.35">
      <c r="A85" s="85"/>
      <c r="B85" s="237" t="s">
        <v>324</v>
      </c>
      <c r="C85" s="234" t="s">
        <v>325</v>
      </c>
      <c r="D85" s="250">
        <v>3</v>
      </c>
      <c r="E85" s="86">
        <v>610</v>
      </c>
      <c r="F85" s="251">
        <f t="shared" si="3"/>
        <v>1830</v>
      </c>
      <c r="G85" s="87" t="s">
        <v>107</v>
      </c>
      <c r="H85" s="95"/>
      <c r="I85" s="73" t="str">
        <f t="shared" si="4"/>
        <v/>
      </c>
      <c r="J85" s="94">
        <v>3</v>
      </c>
      <c r="K85" s="90">
        <f t="shared" si="5"/>
        <v>1830</v>
      </c>
      <c r="L85" s="150"/>
      <c r="M85" s="91"/>
    </row>
    <row r="86" spans="1:13" x14ac:dyDescent="0.35">
      <c r="A86" s="85"/>
      <c r="B86" s="237" t="s">
        <v>326</v>
      </c>
      <c r="C86" s="234" t="s">
        <v>327</v>
      </c>
      <c r="D86" s="250">
        <v>1</v>
      </c>
      <c r="E86" s="86">
        <v>355</v>
      </c>
      <c r="F86" s="251">
        <f t="shared" si="3"/>
        <v>355</v>
      </c>
      <c r="G86" s="87" t="s">
        <v>107</v>
      </c>
      <c r="H86" s="95"/>
      <c r="I86" s="73" t="str">
        <f t="shared" si="4"/>
        <v/>
      </c>
      <c r="J86" s="94">
        <v>1</v>
      </c>
      <c r="K86" s="90">
        <f t="shared" si="5"/>
        <v>355</v>
      </c>
      <c r="L86" s="150"/>
      <c r="M86" s="91"/>
    </row>
    <row r="87" spans="1:13" x14ac:dyDescent="0.35">
      <c r="A87" s="85"/>
      <c r="B87" s="237"/>
      <c r="C87" s="234"/>
      <c r="D87" s="250" t="s">
        <v>445</v>
      </c>
      <c r="E87" s="86"/>
      <c r="F87" s="251" t="str">
        <f t="shared" si="3"/>
        <v/>
      </c>
      <c r="G87" s="87" t="s">
        <v>107</v>
      </c>
      <c r="H87" s="95"/>
      <c r="I87" s="73" t="str">
        <f t="shared" si="4"/>
        <v/>
      </c>
      <c r="J87" s="94" t="s">
        <v>445</v>
      </c>
      <c r="K87" s="90"/>
      <c r="L87" s="150"/>
      <c r="M87" s="91"/>
    </row>
    <row r="88" spans="1:13" x14ac:dyDescent="0.35">
      <c r="A88" s="85"/>
      <c r="B88" s="237"/>
      <c r="C88" s="253" t="s">
        <v>328</v>
      </c>
      <c r="D88" s="250" t="s">
        <v>445</v>
      </c>
      <c r="E88" s="86"/>
      <c r="F88" s="251" t="str">
        <f t="shared" si="3"/>
        <v/>
      </c>
      <c r="G88" s="87" t="s">
        <v>107</v>
      </c>
      <c r="H88" s="95"/>
      <c r="I88" s="73" t="str">
        <f t="shared" si="4"/>
        <v/>
      </c>
      <c r="J88" s="94" t="s">
        <v>445</v>
      </c>
      <c r="K88" s="90"/>
      <c r="L88" s="150"/>
      <c r="M88" s="91"/>
    </row>
    <row r="89" spans="1:13" x14ac:dyDescent="0.35">
      <c r="A89" s="85"/>
      <c r="B89" s="237" t="s">
        <v>329</v>
      </c>
      <c r="C89" s="234" t="s">
        <v>330</v>
      </c>
      <c r="D89" s="250">
        <v>1</v>
      </c>
      <c r="E89" s="86">
        <v>1836.45</v>
      </c>
      <c r="F89" s="251">
        <f t="shared" si="3"/>
        <v>1836.45</v>
      </c>
      <c r="G89" s="87" t="s">
        <v>107</v>
      </c>
      <c r="H89" s="95"/>
      <c r="I89" s="73" t="str">
        <f t="shared" si="4"/>
        <v/>
      </c>
      <c r="J89" s="94">
        <v>1</v>
      </c>
      <c r="K89" s="90">
        <f t="shared" si="5"/>
        <v>1836.45</v>
      </c>
      <c r="L89" s="150"/>
      <c r="M89" s="91"/>
    </row>
    <row r="90" spans="1:13" x14ac:dyDescent="0.35">
      <c r="A90" s="85"/>
      <c r="B90" s="237" t="s">
        <v>331</v>
      </c>
      <c r="C90" s="244" t="s">
        <v>332</v>
      </c>
      <c r="D90" s="250">
        <v>1</v>
      </c>
      <c r="E90" s="153">
        <v>2916.98</v>
      </c>
      <c r="F90" s="251">
        <f t="shared" si="3"/>
        <v>2916.98</v>
      </c>
      <c r="G90" s="87" t="s">
        <v>107</v>
      </c>
      <c r="H90" s="154"/>
      <c r="I90" s="73" t="str">
        <f t="shared" si="4"/>
        <v/>
      </c>
      <c r="J90" s="155">
        <v>1</v>
      </c>
      <c r="K90" s="156">
        <f t="shared" si="5"/>
        <v>2916.98</v>
      </c>
      <c r="L90" s="157"/>
      <c r="M90" s="158"/>
    </row>
    <row r="91" spans="1:13" x14ac:dyDescent="0.35">
      <c r="A91" s="85"/>
      <c r="B91" s="237" t="s">
        <v>333</v>
      </c>
      <c r="C91" s="234" t="s">
        <v>334</v>
      </c>
      <c r="D91" s="250">
        <v>1</v>
      </c>
      <c r="E91" s="159">
        <v>2606.9299999999998</v>
      </c>
      <c r="F91" s="251">
        <f t="shared" si="3"/>
        <v>2606.9299999999998</v>
      </c>
      <c r="G91" s="87" t="s">
        <v>107</v>
      </c>
      <c r="H91" s="95"/>
      <c r="I91" s="73" t="str">
        <f t="shared" si="4"/>
        <v/>
      </c>
      <c r="J91" s="94">
        <v>1</v>
      </c>
      <c r="K91" s="151">
        <f t="shared" si="5"/>
        <v>2606.9299999999998</v>
      </c>
      <c r="L91" s="160"/>
      <c r="M91" s="161"/>
    </row>
    <row r="92" spans="1:13" x14ac:dyDescent="0.35">
      <c r="A92" s="85"/>
      <c r="B92" s="237" t="s">
        <v>335</v>
      </c>
      <c r="C92" s="243" t="s">
        <v>336</v>
      </c>
      <c r="D92" s="250">
        <v>2</v>
      </c>
      <c r="E92" s="159">
        <v>1739.8</v>
      </c>
      <c r="F92" s="251">
        <f t="shared" si="3"/>
        <v>3479.6</v>
      </c>
      <c r="G92" s="87" t="s">
        <v>107</v>
      </c>
      <c r="H92" s="95"/>
      <c r="I92" s="73" t="str">
        <f t="shared" si="4"/>
        <v/>
      </c>
      <c r="J92" s="94">
        <v>2</v>
      </c>
      <c r="K92" s="151">
        <f t="shared" si="5"/>
        <v>3479.6</v>
      </c>
      <c r="L92" s="160"/>
      <c r="M92" s="161"/>
    </row>
    <row r="93" spans="1:13" x14ac:dyDescent="0.35">
      <c r="A93" s="85"/>
      <c r="B93" s="237" t="s">
        <v>337</v>
      </c>
      <c r="C93" s="245" t="s">
        <v>338</v>
      </c>
      <c r="D93" s="250">
        <v>2</v>
      </c>
      <c r="E93" s="162">
        <v>3672.9</v>
      </c>
      <c r="F93" s="251">
        <f t="shared" si="3"/>
        <v>7345.8</v>
      </c>
      <c r="G93" s="87" t="s">
        <v>107</v>
      </c>
      <c r="H93" s="154"/>
      <c r="I93" s="73" t="str">
        <f t="shared" si="4"/>
        <v/>
      </c>
      <c r="J93" s="94">
        <v>2</v>
      </c>
      <c r="K93" s="151">
        <f t="shared" si="5"/>
        <v>7345.8</v>
      </c>
      <c r="L93" s="160"/>
      <c r="M93" s="161"/>
    </row>
    <row r="94" spans="1:13" x14ac:dyDescent="0.35">
      <c r="A94" s="85"/>
      <c r="B94" s="237" t="s">
        <v>339</v>
      </c>
      <c r="C94" s="243" t="s">
        <v>340</v>
      </c>
      <c r="D94" s="250">
        <v>2</v>
      </c>
      <c r="E94" s="159">
        <v>6765.87</v>
      </c>
      <c r="F94" s="251">
        <f t="shared" si="3"/>
        <v>13531.74</v>
      </c>
      <c r="G94" s="87" t="s">
        <v>107</v>
      </c>
      <c r="H94" s="95"/>
      <c r="I94" s="73" t="str">
        <f t="shared" si="4"/>
        <v/>
      </c>
      <c r="J94" s="94">
        <v>2</v>
      </c>
      <c r="K94" s="151">
        <f t="shared" si="5"/>
        <v>13531.74</v>
      </c>
      <c r="L94" s="160"/>
      <c r="M94" s="161"/>
    </row>
    <row r="95" spans="1:13" x14ac:dyDescent="0.35">
      <c r="A95" s="85"/>
      <c r="B95" s="237" t="s">
        <v>341</v>
      </c>
      <c r="C95" s="234" t="s">
        <v>342</v>
      </c>
      <c r="D95" s="250">
        <v>1</v>
      </c>
      <c r="E95" s="159">
        <v>8119.05</v>
      </c>
      <c r="F95" s="251">
        <f t="shared" si="3"/>
        <v>8119.05</v>
      </c>
      <c r="G95" s="87" t="s">
        <v>107</v>
      </c>
      <c r="H95" s="95"/>
      <c r="I95" s="73" t="str">
        <f t="shared" si="4"/>
        <v/>
      </c>
      <c r="J95" s="94">
        <v>1</v>
      </c>
      <c r="K95" s="151">
        <f t="shared" si="5"/>
        <v>8119.05</v>
      </c>
      <c r="L95" s="160"/>
      <c r="M95" s="161"/>
    </row>
    <row r="96" spans="1:13" x14ac:dyDescent="0.35">
      <c r="A96" s="85"/>
      <c r="B96" s="237" t="s">
        <v>343</v>
      </c>
      <c r="C96" s="234" t="s">
        <v>344</v>
      </c>
      <c r="D96" s="250">
        <v>1</v>
      </c>
      <c r="E96" s="159">
        <v>6185.94</v>
      </c>
      <c r="F96" s="251">
        <f t="shared" si="3"/>
        <v>6185.94</v>
      </c>
      <c r="G96" s="87" t="s">
        <v>107</v>
      </c>
      <c r="H96" s="95"/>
      <c r="I96" s="73" t="str">
        <f t="shared" si="4"/>
        <v/>
      </c>
      <c r="J96" s="94">
        <v>1</v>
      </c>
      <c r="K96" s="151">
        <f t="shared" si="5"/>
        <v>6185.94</v>
      </c>
      <c r="L96" s="160"/>
      <c r="M96" s="161"/>
    </row>
    <row r="97" spans="1:13" x14ac:dyDescent="0.35">
      <c r="A97" s="85"/>
      <c r="B97" s="237" t="s">
        <v>345</v>
      </c>
      <c r="C97" s="234" t="s">
        <v>346</v>
      </c>
      <c r="D97" s="250">
        <v>1</v>
      </c>
      <c r="E97" s="159">
        <v>5412.7</v>
      </c>
      <c r="F97" s="251">
        <f t="shared" si="3"/>
        <v>5412.7</v>
      </c>
      <c r="G97" s="87" t="s">
        <v>107</v>
      </c>
      <c r="H97" s="95"/>
      <c r="I97" s="73" t="str">
        <f t="shared" si="4"/>
        <v/>
      </c>
      <c r="J97" s="94">
        <v>1</v>
      </c>
      <c r="K97" s="151">
        <f t="shared" si="5"/>
        <v>5412.7</v>
      </c>
      <c r="L97" s="160"/>
      <c r="M97" s="161"/>
    </row>
    <row r="98" spans="1:13" x14ac:dyDescent="0.35">
      <c r="A98" s="85"/>
      <c r="B98" s="237" t="s">
        <v>347</v>
      </c>
      <c r="C98" s="234" t="s">
        <v>348</v>
      </c>
      <c r="D98" s="250">
        <v>1</v>
      </c>
      <c r="E98" s="159">
        <v>1933.11</v>
      </c>
      <c r="F98" s="251">
        <f t="shared" si="3"/>
        <v>1933.11</v>
      </c>
      <c r="G98" s="87" t="s">
        <v>107</v>
      </c>
      <c r="H98" s="95"/>
      <c r="I98" s="73" t="str">
        <f t="shared" si="4"/>
        <v/>
      </c>
      <c r="J98" s="94">
        <v>1</v>
      </c>
      <c r="K98" s="151">
        <f t="shared" si="5"/>
        <v>1933.11</v>
      </c>
      <c r="L98" s="160"/>
      <c r="M98" s="161"/>
    </row>
    <row r="99" spans="1:13" x14ac:dyDescent="0.35">
      <c r="A99" s="85"/>
      <c r="B99" s="237" t="s">
        <v>349</v>
      </c>
      <c r="C99" s="234" t="s">
        <v>350</v>
      </c>
      <c r="D99" s="250">
        <v>1</v>
      </c>
      <c r="E99" s="159">
        <v>5509.35</v>
      </c>
      <c r="F99" s="251">
        <f t="shared" si="3"/>
        <v>5509.35</v>
      </c>
      <c r="G99" s="87" t="s">
        <v>107</v>
      </c>
      <c r="H99" s="95"/>
      <c r="I99" s="73" t="str">
        <f t="shared" si="4"/>
        <v/>
      </c>
      <c r="J99" s="94">
        <v>1</v>
      </c>
      <c r="K99" s="151">
        <f t="shared" si="5"/>
        <v>5509.35</v>
      </c>
      <c r="L99" s="160"/>
      <c r="M99" s="161"/>
    </row>
    <row r="100" spans="1:13" x14ac:dyDescent="0.35">
      <c r="A100" s="85"/>
      <c r="B100" s="237" t="s">
        <v>351</v>
      </c>
      <c r="C100" s="234" t="s">
        <v>352</v>
      </c>
      <c r="D100" s="250">
        <v>1</v>
      </c>
      <c r="E100" s="159">
        <v>5219.3900000000003</v>
      </c>
      <c r="F100" s="251">
        <f t="shared" si="3"/>
        <v>5219.3900000000003</v>
      </c>
      <c r="G100" s="87" t="s">
        <v>107</v>
      </c>
      <c r="H100" s="95"/>
      <c r="I100" s="73" t="str">
        <f t="shared" si="4"/>
        <v/>
      </c>
      <c r="J100" s="94">
        <v>1</v>
      </c>
      <c r="K100" s="151">
        <f t="shared" si="5"/>
        <v>5219.3900000000003</v>
      </c>
      <c r="L100" s="160"/>
      <c r="M100" s="161"/>
    </row>
    <row r="101" spans="1:13" x14ac:dyDescent="0.35">
      <c r="A101" s="85"/>
      <c r="B101" s="237" t="s">
        <v>353</v>
      </c>
      <c r="C101" s="234" t="s">
        <v>354</v>
      </c>
      <c r="D101" s="250">
        <v>2</v>
      </c>
      <c r="E101" s="159">
        <v>5026.08</v>
      </c>
      <c r="F101" s="251">
        <f t="shared" si="3"/>
        <v>10052.16</v>
      </c>
      <c r="G101" s="87" t="s">
        <v>107</v>
      </c>
      <c r="H101" s="95"/>
      <c r="I101" s="73" t="str">
        <f t="shared" si="4"/>
        <v/>
      </c>
      <c r="J101" s="94">
        <v>2</v>
      </c>
      <c r="K101" s="151">
        <f t="shared" si="5"/>
        <v>10052.16</v>
      </c>
      <c r="L101" s="160"/>
      <c r="M101" s="161"/>
    </row>
    <row r="102" spans="1:13" x14ac:dyDescent="0.35">
      <c r="A102" s="85"/>
      <c r="B102" s="237" t="s">
        <v>355</v>
      </c>
      <c r="C102" s="243" t="s">
        <v>356</v>
      </c>
      <c r="D102" s="250">
        <v>1</v>
      </c>
      <c r="E102" s="159">
        <v>1933.11</v>
      </c>
      <c r="F102" s="251">
        <f t="shared" si="3"/>
        <v>1933.11</v>
      </c>
      <c r="G102" s="87" t="s">
        <v>107</v>
      </c>
      <c r="H102" s="95"/>
      <c r="I102" s="73" t="str">
        <f t="shared" si="4"/>
        <v/>
      </c>
      <c r="J102" s="94">
        <v>1</v>
      </c>
      <c r="K102" s="151">
        <f t="shared" si="5"/>
        <v>1933.11</v>
      </c>
      <c r="L102" s="160"/>
      <c r="M102" s="161"/>
    </row>
    <row r="103" spans="1:13" x14ac:dyDescent="0.35">
      <c r="A103" s="85"/>
      <c r="B103" s="237" t="s">
        <v>357</v>
      </c>
      <c r="C103" s="243" t="s">
        <v>358</v>
      </c>
      <c r="D103" s="250">
        <v>1</v>
      </c>
      <c r="E103" s="159">
        <v>2706.35</v>
      </c>
      <c r="F103" s="251">
        <f t="shared" si="3"/>
        <v>2706.35</v>
      </c>
      <c r="G103" s="87" t="s">
        <v>107</v>
      </c>
      <c r="H103" s="95"/>
      <c r="I103" s="73" t="str">
        <f t="shared" si="4"/>
        <v/>
      </c>
      <c r="J103" s="94">
        <v>1</v>
      </c>
      <c r="K103" s="151">
        <f t="shared" si="5"/>
        <v>2706.35</v>
      </c>
      <c r="L103" s="160"/>
      <c r="M103" s="161"/>
    </row>
    <row r="104" spans="1:13" x14ac:dyDescent="0.35">
      <c r="A104" s="85"/>
      <c r="B104" s="237" t="s">
        <v>359</v>
      </c>
      <c r="C104" s="234" t="s">
        <v>360</v>
      </c>
      <c r="D104" s="250">
        <v>1</v>
      </c>
      <c r="E104" s="159">
        <v>1739.8</v>
      </c>
      <c r="F104" s="251">
        <f t="shared" si="3"/>
        <v>1739.8</v>
      </c>
      <c r="G104" s="87" t="s">
        <v>107</v>
      </c>
      <c r="H104" s="95"/>
      <c r="I104" s="73" t="str">
        <f t="shared" si="4"/>
        <v/>
      </c>
      <c r="J104" s="94">
        <v>1</v>
      </c>
      <c r="K104" s="151">
        <f t="shared" si="5"/>
        <v>1739.8</v>
      </c>
      <c r="L104" s="160"/>
      <c r="M104" s="161"/>
    </row>
    <row r="105" spans="1:13" x14ac:dyDescent="0.35">
      <c r="A105" s="85"/>
      <c r="B105" s="237" t="s">
        <v>361</v>
      </c>
      <c r="C105" s="234" t="s">
        <v>362</v>
      </c>
      <c r="D105" s="250">
        <v>1</v>
      </c>
      <c r="E105" s="159">
        <v>1933.11</v>
      </c>
      <c r="F105" s="251">
        <f t="shared" si="3"/>
        <v>1933.11</v>
      </c>
      <c r="G105" s="87" t="s">
        <v>107</v>
      </c>
      <c r="H105" s="95"/>
      <c r="I105" s="73" t="str">
        <f t="shared" si="4"/>
        <v/>
      </c>
      <c r="J105" s="94">
        <v>1</v>
      </c>
      <c r="K105" s="151">
        <f t="shared" si="5"/>
        <v>1933.11</v>
      </c>
      <c r="L105" s="160"/>
      <c r="M105" s="161"/>
    </row>
    <row r="106" spans="1:13" x14ac:dyDescent="0.35">
      <c r="A106" s="85"/>
      <c r="B106" s="237" t="s">
        <v>363</v>
      </c>
      <c r="C106" s="246" t="s">
        <v>364</v>
      </c>
      <c r="D106" s="250">
        <v>1</v>
      </c>
      <c r="E106" s="162">
        <v>3226.8</v>
      </c>
      <c r="F106" s="251">
        <f t="shared" si="3"/>
        <v>3226.8</v>
      </c>
      <c r="G106" s="87" t="s">
        <v>107</v>
      </c>
      <c r="H106" s="154"/>
      <c r="I106" s="73" t="str">
        <f t="shared" si="4"/>
        <v/>
      </c>
      <c r="J106" s="155">
        <v>1</v>
      </c>
      <c r="K106" s="163">
        <f t="shared" si="5"/>
        <v>3226.8</v>
      </c>
      <c r="L106" s="164"/>
      <c r="M106" s="165"/>
    </row>
    <row r="107" spans="1:13" x14ac:dyDescent="0.35">
      <c r="A107" s="85"/>
      <c r="B107" s="237" t="s">
        <v>365</v>
      </c>
      <c r="C107" s="246" t="s">
        <v>366</v>
      </c>
      <c r="D107" s="250">
        <v>1</v>
      </c>
      <c r="E107" s="162">
        <v>3565.65</v>
      </c>
      <c r="F107" s="251">
        <f t="shared" si="3"/>
        <v>3565.65</v>
      </c>
      <c r="G107" s="87" t="s">
        <v>107</v>
      </c>
      <c r="H107" s="154"/>
      <c r="I107" s="73" t="str">
        <f t="shared" si="4"/>
        <v/>
      </c>
      <c r="J107" s="155">
        <v>1</v>
      </c>
      <c r="K107" s="163">
        <f t="shared" si="5"/>
        <v>3565.65</v>
      </c>
      <c r="L107" s="164"/>
      <c r="M107" s="165"/>
    </row>
    <row r="108" spans="1:13" x14ac:dyDescent="0.35">
      <c r="A108" s="85"/>
      <c r="B108" s="237" t="s">
        <v>335</v>
      </c>
      <c r="C108" s="246" t="s">
        <v>336</v>
      </c>
      <c r="D108" s="250">
        <v>1</v>
      </c>
      <c r="E108" s="162">
        <v>1739.8</v>
      </c>
      <c r="F108" s="251">
        <f t="shared" si="3"/>
        <v>1739.8</v>
      </c>
      <c r="G108" s="87" t="s">
        <v>107</v>
      </c>
      <c r="H108" s="154"/>
      <c r="I108" s="73" t="str">
        <f t="shared" si="4"/>
        <v/>
      </c>
      <c r="J108" s="155">
        <v>1</v>
      </c>
      <c r="K108" s="163">
        <f t="shared" si="5"/>
        <v>1739.8</v>
      </c>
      <c r="L108" s="164"/>
      <c r="M108" s="165"/>
    </row>
    <row r="109" spans="1:13" x14ac:dyDescent="0.35">
      <c r="A109" s="85"/>
      <c r="B109" s="237" t="s">
        <v>367</v>
      </c>
      <c r="C109" s="246" t="s">
        <v>368</v>
      </c>
      <c r="D109" s="250">
        <v>2</v>
      </c>
      <c r="E109" s="162">
        <v>1353.18</v>
      </c>
      <c r="F109" s="251">
        <f t="shared" si="3"/>
        <v>2706.36</v>
      </c>
      <c r="G109" s="87" t="s">
        <v>107</v>
      </c>
      <c r="H109" s="154"/>
      <c r="I109" s="73" t="str">
        <f t="shared" si="4"/>
        <v/>
      </c>
      <c r="J109" s="155">
        <v>2</v>
      </c>
      <c r="K109" s="163">
        <f t="shared" si="5"/>
        <v>2706.36</v>
      </c>
      <c r="L109" s="164"/>
      <c r="M109" s="165"/>
    </row>
    <row r="110" spans="1:13" x14ac:dyDescent="0.35">
      <c r="A110" s="85"/>
      <c r="B110" s="237" t="s">
        <v>335</v>
      </c>
      <c r="C110" s="246" t="s">
        <v>336</v>
      </c>
      <c r="D110" s="250">
        <v>1</v>
      </c>
      <c r="E110" s="162">
        <v>1739.8</v>
      </c>
      <c r="F110" s="251">
        <f t="shared" si="3"/>
        <v>1739.8</v>
      </c>
      <c r="G110" s="87" t="s">
        <v>107</v>
      </c>
      <c r="H110" s="154"/>
      <c r="I110" s="73" t="str">
        <f t="shared" si="4"/>
        <v/>
      </c>
      <c r="J110" s="155">
        <v>1</v>
      </c>
      <c r="K110" s="163">
        <f t="shared" si="5"/>
        <v>1739.8</v>
      </c>
      <c r="L110" s="164"/>
      <c r="M110" s="165"/>
    </row>
    <row r="111" spans="1:13" x14ac:dyDescent="0.35">
      <c r="A111" s="85"/>
      <c r="B111" s="237" t="s">
        <v>329</v>
      </c>
      <c r="C111" s="246" t="s">
        <v>330</v>
      </c>
      <c r="D111" s="250">
        <v>1</v>
      </c>
      <c r="E111" s="162">
        <v>1836.45</v>
      </c>
      <c r="F111" s="251">
        <f t="shared" si="3"/>
        <v>1836.45</v>
      </c>
      <c r="G111" s="87" t="s">
        <v>107</v>
      </c>
      <c r="H111" s="154"/>
      <c r="I111" s="73" t="str">
        <f t="shared" si="4"/>
        <v/>
      </c>
      <c r="J111" s="155">
        <v>1</v>
      </c>
      <c r="K111" s="163">
        <f t="shared" si="5"/>
        <v>1836.45</v>
      </c>
      <c r="L111" s="164"/>
      <c r="M111" s="165"/>
    </row>
    <row r="112" spans="1:13" x14ac:dyDescent="0.35">
      <c r="A112" s="85"/>
      <c r="B112" s="237" t="s">
        <v>369</v>
      </c>
      <c r="C112" s="246" t="s">
        <v>370</v>
      </c>
      <c r="D112" s="250">
        <v>1</v>
      </c>
      <c r="E112" s="162">
        <v>5606.01</v>
      </c>
      <c r="F112" s="251">
        <f t="shared" si="3"/>
        <v>5606.01</v>
      </c>
      <c r="G112" s="87" t="s">
        <v>107</v>
      </c>
      <c r="H112" s="154"/>
      <c r="I112" s="73" t="str">
        <f t="shared" si="4"/>
        <v/>
      </c>
      <c r="J112" s="155">
        <v>1</v>
      </c>
      <c r="K112" s="163">
        <f t="shared" si="5"/>
        <v>5606.01</v>
      </c>
      <c r="L112" s="164"/>
      <c r="M112" s="165"/>
    </row>
    <row r="113" spans="1:13" x14ac:dyDescent="0.35">
      <c r="A113" s="85"/>
      <c r="B113" s="237" t="s">
        <v>371</v>
      </c>
      <c r="C113" s="246" t="s">
        <v>372</v>
      </c>
      <c r="D113" s="250">
        <v>1</v>
      </c>
      <c r="E113" s="162">
        <v>3672.9</v>
      </c>
      <c r="F113" s="251">
        <f t="shared" si="3"/>
        <v>3672.9</v>
      </c>
      <c r="G113" s="87" t="s">
        <v>107</v>
      </c>
      <c r="H113" s="154"/>
      <c r="I113" s="73" t="str">
        <f t="shared" si="4"/>
        <v/>
      </c>
      <c r="J113" s="155">
        <v>1</v>
      </c>
      <c r="K113" s="163">
        <f t="shared" si="5"/>
        <v>3672.9</v>
      </c>
      <c r="L113" s="164"/>
      <c r="M113" s="165"/>
    </row>
    <row r="114" spans="1:13" x14ac:dyDescent="0.35">
      <c r="A114" s="85"/>
      <c r="B114" s="237" t="s">
        <v>373</v>
      </c>
      <c r="C114" s="246" t="s">
        <v>374</v>
      </c>
      <c r="D114" s="250">
        <v>1</v>
      </c>
      <c r="E114" s="162">
        <v>1577.48</v>
      </c>
      <c r="F114" s="251">
        <f t="shared" si="3"/>
        <v>1577.48</v>
      </c>
      <c r="G114" s="87" t="s">
        <v>107</v>
      </c>
      <c r="H114" s="154"/>
      <c r="I114" s="73" t="str">
        <f t="shared" si="4"/>
        <v/>
      </c>
      <c r="J114" s="155">
        <v>1</v>
      </c>
      <c r="K114" s="163">
        <f t="shared" si="5"/>
        <v>1577.48</v>
      </c>
      <c r="L114" s="164"/>
      <c r="M114" s="165"/>
    </row>
    <row r="115" spans="1:13" x14ac:dyDescent="0.35">
      <c r="A115" s="85"/>
      <c r="B115" s="237" t="s">
        <v>375</v>
      </c>
      <c r="C115" s="246" t="s">
        <v>376</v>
      </c>
      <c r="D115" s="250">
        <v>1</v>
      </c>
      <c r="E115" s="162">
        <v>5799.32</v>
      </c>
      <c r="F115" s="251">
        <f t="shared" si="3"/>
        <v>5799.32</v>
      </c>
      <c r="G115" s="87" t="s">
        <v>107</v>
      </c>
      <c r="H115" s="154"/>
      <c r="I115" s="73" t="str">
        <f t="shared" si="4"/>
        <v/>
      </c>
      <c r="J115" s="155">
        <v>1</v>
      </c>
      <c r="K115" s="163">
        <f t="shared" si="5"/>
        <v>5799.32</v>
      </c>
      <c r="L115" s="164"/>
      <c r="M115" s="165"/>
    </row>
    <row r="116" spans="1:13" x14ac:dyDescent="0.35">
      <c r="A116" s="85"/>
      <c r="B116" s="237" t="s">
        <v>377</v>
      </c>
      <c r="C116" s="246" t="s">
        <v>378</v>
      </c>
      <c r="D116" s="250">
        <v>1</v>
      </c>
      <c r="E116" s="162">
        <v>8676.15</v>
      </c>
      <c r="F116" s="251">
        <f t="shared" si="3"/>
        <v>8676.15</v>
      </c>
      <c r="G116" s="87" t="s">
        <v>107</v>
      </c>
      <c r="H116" s="154"/>
      <c r="I116" s="73" t="str">
        <f t="shared" si="4"/>
        <v/>
      </c>
      <c r="J116" s="155">
        <v>1</v>
      </c>
      <c r="K116" s="163">
        <f t="shared" si="5"/>
        <v>8676.15</v>
      </c>
      <c r="L116" s="164"/>
      <c r="M116" s="165"/>
    </row>
    <row r="117" spans="1:13" x14ac:dyDescent="0.35">
      <c r="A117" s="85"/>
      <c r="B117" s="237"/>
      <c r="C117" s="246"/>
      <c r="D117" s="250"/>
      <c r="E117" s="162"/>
      <c r="F117" s="251">
        <f t="shared" si="3"/>
        <v>0</v>
      </c>
      <c r="G117" s="87" t="s">
        <v>107</v>
      </c>
      <c r="H117" s="154"/>
      <c r="I117" s="73" t="str">
        <f t="shared" si="4"/>
        <v/>
      </c>
      <c r="J117" s="155"/>
      <c r="K117" s="163" t="str">
        <f t="shared" si="5"/>
        <v/>
      </c>
      <c r="L117" s="164"/>
      <c r="M117" s="165"/>
    </row>
    <row r="118" spans="1:13" x14ac:dyDescent="0.35">
      <c r="A118" s="85"/>
      <c r="B118" s="237" t="s">
        <v>379</v>
      </c>
      <c r="C118" s="246" t="s">
        <v>380</v>
      </c>
      <c r="D118" s="250">
        <v>1</v>
      </c>
      <c r="E118" s="162">
        <v>3542.54</v>
      </c>
      <c r="F118" s="251">
        <f t="shared" si="3"/>
        <v>3542.54</v>
      </c>
      <c r="G118" s="87" t="s">
        <v>107</v>
      </c>
      <c r="H118" s="154"/>
      <c r="I118" s="73" t="str">
        <f t="shared" si="4"/>
        <v/>
      </c>
      <c r="J118" s="155">
        <v>1</v>
      </c>
      <c r="K118" s="163">
        <f t="shared" si="5"/>
        <v>3542.54</v>
      </c>
      <c r="L118" s="164"/>
      <c r="M118" s="165"/>
    </row>
    <row r="119" spans="1:13" x14ac:dyDescent="0.35">
      <c r="A119" s="85"/>
      <c r="B119" s="237" t="s">
        <v>381</v>
      </c>
      <c r="C119" s="246" t="s">
        <v>382</v>
      </c>
      <c r="D119" s="250">
        <v>1</v>
      </c>
      <c r="E119" s="162">
        <v>3794.12</v>
      </c>
      <c r="F119" s="251">
        <f t="shared" si="3"/>
        <v>3794.12</v>
      </c>
      <c r="G119" s="87" t="s">
        <v>107</v>
      </c>
      <c r="H119" s="154"/>
      <c r="I119" s="73" t="str">
        <f t="shared" si="4"/>
        <v/>
      </c>
      <c r="J119" s="155">
        <v>1</v>
      </c>
      <c r="K119" s="163">
        <f t="shared" si="5"/>
        <v>3794.12</v>
      </c>
      <c r="L119" s="164"/>
      <c r="M119" s="165"/>
    </row>
    <row r="120" spans="1:13" x14ac:dyDescent="0.35">
      <c r="A120" s="85"/>
      <c r="B120" s="237" t="s">
        <v>383</v>
      </c>
      <c r="C120" s="246" t="s">
        <v>384</v>
      </c>
      <c r="D120" s="250">
        <v>1</v>
      </c>
      <c r="E120" s="162">
        <v>4601.8999999999996</v>
      </c>
      <c r="F120" s="251">
        <f t="shared" si="3"/>
        <v>4601.8999999999996</v>
      </c>
      <c r="G120" s="87" t="s">
        <v>107</v>
      </c>
      <c r="H120" s="154"/>
      <c r="I120" s="73" t="str">
        <f t="shared" si="4"/>
        <v/>
      </c>
      <c r="J120" s="155">
        <v>1</v>
      </c>
      <c r="K120" s="163">
        <f t="shared" si="5"/>
        <v>4601.8999999999996</v>
      </c>
      <c r="L120" s="164"/>
      <c r="M120" s="165"/>
    </row>
    <row r="121" spans="1:13" x14ac:dyDescent="0.35">
      <c r="A121" s="85"/>
      <c r="B121" s="237" t="s">
        <v>385</v>
      </c>
      <c r="C121" s="246" t="s">
        <v>386</v>
      </c>
      <c r="D121" s="250">
        <v>1</v>
      </c>
      <c r="E121" s="162">
        <v>3794.12</v>
      </c>
      <c r="F121" s="251">
        <f t="shared" si="3"/>
        <v>3794.12</v>
      </c>
      <c r="G121" s="87" t="s">
        <v>107</v>
      </c>
      <c r="H121" s="154"/>
      <c r="I121" s="73" t="str">
        <f t="shared" si="4"/>
        <v/>
      </c>
      <c r="J121" s="155">
        <v>1</v>
      </c>
      <c r="K121" s="163">
        <f t="shared" si="5"/>
        <v>3794.12</v>
      </c>
      <c r="L121" s="164"/>
      <c r="M121" s="165"/>
    </row>
    <row r="122" spans="1:13" x14ac:dyDescent="0.35">
      <c r="A122" s="85"/>
      <c r="B122" s="237" t="s">
        <v>387</v>
      </c>
      <c r="C122" s="246" t="s">
        <v>388</v>
      </c>
      <c r="D122" s="250">
        <v>1</v>
      </c>
      <c r="E122" s="162">
        <v>3794.12</v>
      </c>
      <c r="F122" s="251">
        <f t="shared" si="3"/>
        <v>3794.12</v>
      </c>
      <c r="G122" s="87" t="s">
        <v>107</v>
      </c>
      <c r="H122" s="154"/>
      <c r="I122" s="73" t="str">
        <f t="shared" si="4"/>
        <v/>
      </c>
      <c r="J122" s="155">
        <v>1</v>
      </c>
      <c r="K122" s="163">
        <f t="shared" si="5"/>
        <v>3794.12</v>
      </c>
      <c r="L122" s="164"/>
      <c r="M122" s="165"/>
    </row>
    <row r="123" spans="1:13" x14ac:dyDescent="0.35">
      <c r="A123" s="85"/>
      <c r="B123" s="237" t="s">
        <v>335</v>
      </c>
      <c r="C123" s="246" t="s">
        <v>336</v>
      </c>
      <c r="D123" s="250">
        <v>6</v>
      </c>
      <c r="E123" s="162">
        <v>1739.8</v>
      </c>
      <c r="F123" s="251">
        <f t="shared" si="3"/>
        <v>10438.799999999999</v>
      </c>
      <c r="G123" s="87" t="s">
        <v>107</v>
      </c>
      <c r="H123" s="154"/>
      <c r="I123" s="73" t="str">
        <f t="shared" si="4"/>
        <v/>
      </c>
      <c r="J123" s="155">
        <v>6</v>
      </c>
      <c r="K123" s="163">
        <f t="shared" si="5"/>
        <v>10438.799999999999</v>
      </c>
      <c r="L123" s="164"/>
      <c r="M123" s="165"/>
    </row>
    <row r="124" spans="1:13" x14ac:dyDescent="0.35">
      <c r="A124" s="85"/>
      <c r="B124" s="237" t="s">
        <v>389</v>
      </c>
      <c r="C124" s="246" t="s">
        <v>390</v>
      </c>
      <c r="D124" s="250">
        <v>1</v>
      </c>
      <c r="E124" s="162">
        <v>7345.8</v>
      </c>
      <c r="F124" s="251">
        <f t="shared" si="3"/>
        <v>7345.8</v>
      </c>
      <c r="G124" s="87" t="s">
        <v>107</v>
      </c>
      <c r="H124" s="154"/>
      <c r="I124" s="73" t="str">
        <f t="shared" si="4"/>
        <v/>
      </c>
      <c r="J124" s="155">
        <v>1</v>
      </c>
      <c r="K124" s="163">
        <f t="shared" si="5"/>
        <v>7345.8</v>
      </c>
      <c r="L124" s="164"/>
      <c r="M124" s="165"/>
    </row>
    <row r="125" spans="1:13" x14ac:dyDescent="0.35">
      <c r="A125" s="85"/>
      <c r="B125" s="237" t="s">
        <v>391</v>
      </c>
      <c r="C125" s="246" t="s">
        <v>392</v>
      </c>
      <c r="D125" s="250">
        <v>1</v>
      </c>
      <c r="E125" s="162">
        <v>5412.7</v>
      </c>
      <c r="F125" s="251">
        <f t="shared" si="3"/>
        <v>5412.7</v>
      </c>
      <c r="G125" s="87" t="s">
        <v>107</v>
      </c>
      <c r="H125" s="154"/>
      <c r="I125" s="73" t="str">
        <f t="shared" si="4"/>
        <v/>
      </c>
      <c r="J125" s="155">
        <v>1</v>
      </c>
      <c r="K125" s="163">
        <f t="shared" si="5"/>
        <v>5412.7</v>
      </c>
      <c r="L125" s="164"/>
      <c r="M125" s="165"/>
    </row>
    <row r="126" spans="1:13" x14ac:dyDescent="0.35">
      <c r="A126" s="85"/>
      <c r="B126" s="237" t="s">
        <v>393</v>
      </c>
      <c r="C126" s="246" t="s">
        <v>394</v>
      </c>
      <c r="D126" s="250">
        <v>1</v>
      </c>
      <c r="E126" s="162">
        <v>5799.32</v>
      </c>
      <c r="F126" s="251">
        <f t="shared" si="3"/>
        <v>5799.32</v>
      </c>
      <c r="G126" s="87" t="s">
        <v>107</v>
      </c>
      <c r="H126" s="154"/>
      <c r="I126" s="73" t="str">
        <f t="shared" si="4"/>
        <v/>
      </c>
      <c r="J126" s="155">
        <v>1</v>
      </c>
      <c r="K126" s="163">
        <f t="shared" si="5"/>
        <v>5799.32</v>
      </c>
      <c r="L126" s="164"/>
      <c r="M126" s="165"/>
    </row>
    <row r="127" spans="1:13" x14ac:dyDescent="0.35">
      <c r="A127" s="85"/>
      <c r="B127" s="237" t="s">
        <v>395</v>
      </c>
      <c r="C127" s="246" t="s">
        <v>396</v>
      </c>
      <c r="D127" s="250">
        <v>1</v>
      </c>
      <c r="E127" s="162">
        <v>6959.18</v>
      </c>
      <c r="F127" s="251">
        <f t="shared" si="3"/>
        <v>6959.18</v>
      </c>
      <c r="G127" s="87" t="s">
        <v>107</v>
      </c>
      <c r="H127" s="154"/>
      <c r="I127" s="73" t="str">
        <f t="shared" si="4"/>
        <v/>
      </c>
      <c r="J127" s="155">
        <v>1</v>
      </c>
      <c r="K127" s="163">
        <f t="shared" si="5"/>
        <v>6959.18</v>
      </c>
      <c r="L127" s="164"/>
      <c r="M127" s="165"/>
    </row>
    <row r="128" spans="1:13" x14ac:dyDescent="0.35">
      <c r="A128" s="85"/>
      <c r="B128" s="237" t="s">
        <v>397</v>
      </c>
      <c r="C128" s="246" t="s">
        <v>398</v>
      </c>
      <c r="D128" s="250">
        <v>1</v>
      </c>
      <c r="E128" s="162">
        <v>8698.98</v>
      </c>
      <c r="F128" s="251">
        <f t="shared" si="3"/>
        <v>8698.98</v>
      </c>
      <c r="G128" s="87" t="s">
        <v>107</v>
      </c>
      <c r="H128" s="154"/>
      <c r="I128" s="73" t="str">
        <f t="shared" si="4"/>
        <v/>
      </c>
      <c r="J128" s="155">
        <v>1</v>
      </c>
      <c r="K128" s="163">
        <f t="shared" si="5"/>
        <v>8698.98</v>
      </c>
      <c r="L128" s="164"/>
      <c r="M128" s="165"/>
    </row>
    <row r="129" spans="1:13" x14ac:dyDescent="0.35">
      <c r="A129" s="85"/>
      <c r="B129" s="237" t="s">
        <v>399</v>
      </c>
      <c r="C129" s="246" t="s">
        <v>400</v>
      </c>
      <c r="D129" s="250">
        <v>1</v>
      </c>
      <c r="E129" s="162">
        <v>8119.05</v>
      </c>
      <c r="F129" s="251">
        <f t="shared" si="3"/>
        <v>8119.05</v>
      </c>
      <c r="G129" s="87" t="s">
        <v>107</v>
      </c>
      <c r="H129" s="154"/>
      <c r="I129" s="73" t="str">
        <f t="shared" si="4"/>
        <v/>
      </c>
      <c r="J129" s="155">
        <v>1</v>
      </c>
      <c r="K129" s="163">
        <f t="shared" si="5"/>
        <v>8119.05</v>
      </c>
      <c r="L129" s="164"/>
      <c r="M129" s="165"/>
    </row>
    <row r="130" spans="1:13" x14ac:dyDescent="0.35">
      <c r="A130" s="85"/>
      <c r="B130" s="237" t="s">
        <v>401</v>
      </c>
      <c r="C130" s="246" t="s">
        <v>402</v>
      </c>
      <c r="D130" s="250">
        <v>1</v>
      </c>
      <c r="E130" s="162">
        <v>40.6</v>
      </c>
      <c r="F130" s="251">
        <f t="shared" si="3"/>
        <v>40.6</v>
      </c>
      <c r="G130" s="87" t="s">
        <v>107</v>
      </c>
      <c r="H130" s="154"/>
      <c r="I130" s="73" t="str">
        <f t="shared" si="4"/>
        <v/>
      </c>
      <c r="J130" s="155">
        <v>1</v>
      </c>
      <c r="K130" s="163">
        <f t="shared" si="5"/>
        <v>40.6</v>
      </c>
      <c r="L130" s="164"/>
      <c r="M130" s="165"/>
    </row>
    <row r="131" spans="1:13" x14ac:dyDescent="0.35">
      <c r="A131" s="85"/>
      <c r="B131" s="237" t="s">
        <v>403</v>
      </c>
      <c r="C131" s="246" t="s">
        <v>404</v>
      </c>
      <c r="D131" s="250">
        <v>2</v>
      </c>
      <c r="E131" s="162">
        <v>20.3</v>
      </c>
      <c r="F131" s="251">
        <f t="shared" si="3"/>
        <v>40.6</v>
      </c>
      <c r="G131" s="87" t="s">
        <v>107</v>
      </c>
      <c r="H131" s="154"/>
      <c r="I131" s="73" t="str">
        <f t="shared" si="4"/>
        <v/>
      </c>
      <c r="J131" s="155">
        <v>2</v>
      </c>
      <c r="K131" s="163">
        <f t="shared" si="5"/>
        <v>40.6</v>
      </c>
      <c r="L131" s="164"/>
      <c r="M131" s="165"/>
    </row>
    <row r="132" spans="1:13" x14ac:dyDescent="0.35">
      <c r="A132" s="85"/>
      <c r="B132" s="237" t="s">
        <v>405</v>
      </c>
      <c r="C132" s="246" t="s">
        <v>406</v>
      </c>
      <c r="D132" s="250">
        <v>1</v>
      </c>
      <c r="E132" s="162">
        <v>40.6</v>
      </c>
      <c r="F132" s="251">
        <f t="shared" si="3"/>
        <v>40.6</v>
      </c>
      <c r="G132" s="87" t="s">
        <v>107</v>
      </c>
      <c r="H132" s="154"/>
      <c r="I132" s="73" t="str">
        <f t="shared" si="4"/>
        <v/>
      </c>
      <c r="J132" s="155">
        <v>1</v>
      </c>
      <c r="K132" s="163">
        <f t="shared" si="5"/>
        <v>40.6</v>
      </c>
      <c r="L132" s="164"/>
      <c r="M132" s="165"/>
    </row>
    <row r="133" spans="1:13" x14ac:dyDescent="0.35">
      <c r="A133" s="85"/>
      <c r="B133" s="237" t="s">
        <v>407</v>
      </c>
      <c r="C133" s="246" t="s">
        <v>408</v>
      </c>
      <c r="D133" s="250">
        <v>1</v>
      </c>
      <c r="E133" s="162">
        <v>1063.21</v>
      </c>
      <c r="F133" s="251">
        <f t="shared" si="3"/>
        <v>1063.21</v>
      </c>
      <c r="G133" s="87" t="s">
        <v>107</v>
      </c>
      <c r="H133" s="154"/>
      <c r="I133" s="73" t="str">
        <f t="shared" si="4"/>
        <v/>
      </c>
      <c r="J133" s="155">
        <v>1</v>
      </c>
      <c r="K133" s="163">
        <f t="shared" si="5"/>
        <v>1063.21</v>
      </c>
      <c r="L133" s="164"/>
      <c r="M133" s="165"/>
    </row>
    <row r="134" spans="1:13" x14ac:dyDescent="0.35">
      <c r="A134" s="85"/>
      <c r="B134" s="237" t="s">
        <v>409</v>
      </c>
      <c r="C134" s="246" t="s">
        <v>410</v>
      </c>
      <c r="D134" s="250">
        <v>1</v>
      </c>
      <c r="E134" s="162">
        <v>4832.7700000000004</v>
      </c>
      <c r="F134" s="251">
        <f t="shared" si="3"/>
        <v>4832.7700000000004</v>
      </c>
      <c r="G134" s="87" t="s">
        <v>107</v>
      </c>
      <c r="H134" s="154"/>
      <c r="I134" s="73" t="str">
        <f t="shared" si="4"/>
        <v/>
      </c>
      <c r="J134" s="155">
        <v>1</v>
      </c>
      <c r="K134" s="163">
        <f t="shared" si="5"/>
        <v>4832.7700000000004</v>
      </c>
      <c r="L134" s="164"/>
      <c r="M134" s="165"/>
    </row>
    <row r="135" spans="1:13" x14ac:dyDescent="0.35">
      <c r="A135" s="85"/>
      <c r="B135" s="237" t="s">
        <v>411</v>
      </c>
      <c r="C135" s="246" t="s">
        <v>412</v>
      </c>
      <c r="D135" s="250">
        <v>1</v>
      </c>
      <c r="E135" s="162">
        <v>3479.59</v>
      </c>
      <c r="F135" s="251">
        <f t="shared" si="3"/>
        <v>3479.59</v>
      </c>
      <c r="G135" s="87" t="s">
        <v>107</v>
      </c>
      <c r="H135" s="154"/>
      <c r="I135" s="73" t="str">
        <f t="shared" si="4"/>
        <v/>
      </c>
      <c r="J135" s="155">
        <v>1</v>
      </c>
      <c r="K135" s="163">
        <f t="shared" si="5"/>
        <v>3479.59</v>
      </c>
      <c r="L135" s="164"/>
      <c r="M135" s="165"/>
    </row>
    <row r="136" spans="1:13" x14ac:dyDescent="0.35">
      <c r="A136" s="85"/>
      <c r="B136" s="237" t="s">
        <v>413</v>
      </c>
      <c r="C136" s="246" t="s">
        <v>414</v>
      </c>
      <c r="D136" s="250">
        <v>1</v>
      </c>
      <c r="E136" s="162">
        <v>2899.66</v>
      </c>
      <c r="F136" s="251">
        <f t="shared" ref="F136:F148" si="6">IFERROR(SUM(D136*E136),"")</f>
        <v>2899.66</v>
      </c>
      <c r="G136" s="87" t="s">
        <v>107</v>
      </c>
      <c r="H136" s="154"/>
      <c r="I136" s="73" t="str">
        <f t="shared" ref="I136:I148" si="7">IFERROR(IF(SUM(J136)-D136=0,"","K"),"")</f>
        <v/>
      </c>
      <c r="J136" s="155">
        <v>1</v>
      </c>
      <c r="K136" s="163">
        <f t="shared" ref="K136:K148" si="8">IF(ISBLANK(J136),"",SUM(J136*$E136))</f>
        <v>2899.66</v>
      </c>
      <c r="L136" s="164"/>
      <c r="M136" s="165"/>
    </row>
    <row r="137" spans="1:13" x14ac:dyDescent="0.35">
      <c r="A137" s="85"/>
      <c r="B137" s="237" t="s">
        <v>415</v>
      </c>
      <c r="C137" s="246" t="s">
        <v>416</v>
      </c>
      <c r="D137" s="250">
        <v>1</v>
      </c>
      <c r="E137" s="162">
        <v>2899.66</v>
      </c>
      <c r="F137" s="251">
        <f t="shared" si="6"/>
        <v>2899.66</v>
      </c>
      <c r="G137" s="87" t="s">
        <v>107</v>
      </c>
      <c r="H137" s="154"/>
      <c r="I137" s="73" t="str">
        <f t="shared" si="7"/>
        <v/>
      </c>
      <c r="J137" s="155">
        <v>1</v>
      </c>
      <c r="K137" s="163">
        <f t="shared" si="8"/>
        <v>2899.66</v>
      </c>
      <c r="L137" s="164"/>
      <c r="M137" s="165"/>
    </row>
    <row r="138" spans="1:13" x14ac:dyDescent="0.35">
      <c r="A138" s="85"/>
      <c r="B138" s="237" t="s">
        <v>417</v>
      </c>
      <c r="C138" s="246" t="s">
        <v>418</v>
      </c>
      <c r="D138" s="250">
        <v>1</v>
      </c>
      <c r="E138" s="162">
        <v>2899.66</v>
      </c>
      <c r="F138" s="251">
        <f t="shared" si="6"/>
        <v>2899.66</v>
      </c>
      <c r="G138" s="87" t="s">
        <v>107</v>
      </c>
      <c r="H138" s="154"/>
      <c r="I138" s="73" t="str">
        <f t="shared" si="7"/>
        <v/>
      </c>
      <c r="J138" s="155">
        <v>1</v>
      </c>
      <c r="K138" s="163">
        <f t="shared" si="8"/>
        <v>2899.66</v>
      </c>
      <c r="L138" s="164"/>
      <c r="M138" s="165"/>
    </row>
    <row r="139" spans="1:13" x14ac:dyDescent="0.35">
      <c r="A139" s="85"/>
      <c r="B139" s="237" t="s">
        <v>419</v>
      </c>
      <c r="C139" s="246" t="s">
        <v>420</v>
      </c>
      <c r="D139" s="250">
        <v>1</v>
      </c>
      <c r="E139" s="162">
        <v>2899.66</v>
      </c>
      <c r="F139" s="251">
        <f t="shared" si="6"/>
        <v>2899.66</v>
      </c>
      <c r="G139" s="87" t="s">
        <v>107</v>
      </c>
      <c r="H139" s="154"/>
      <c r="I139" s="73" t="str">
        <f t="shared" si="7"/>
        <v/>
      </c>
      <c r="J139" s="155">
        <v>1</v>
      </c>
      <c r="K139" s="163">
        <f t="shared" si="8"/>
        <v>2899.66</v>
      </c>
      <c r="L139" s="164"/>
      <c r="M139" s="165"/>
    </row>
    <row r="140" spans="1:13" x14ac:dyDescent="0.35">
      <c r="A140" s="85"/>
      <c r="B140" s="237" t="s">
        <v>421</v>
      </c>
      <c r="C140" s="246" t="s">
        <v>422</v>
      </c>
      <c r="D140" s="250">
        <v>1</v>
      </c>
      <c r="E140" s="162">
        <v>3286.28</v>
      </c>
      <c r="F140" s="251">
        <f t="shared" si="6"/>
        <v>3286.28</v>
      </c>
      <c r="G140" s="87" t="s">
        <v>107</v>
      </c>
      <c r="H140" s="154"/>
      <c r="I140" s="73" t="str">
        <f t="shared" si="7"/>
        <v/>
      </c>
      <c r="J140" s="155">
        <v>1</v>
      </c>
      <c r="K140" s="163">
        <f t="shared" si="8"/>
        <v>3286.28</v>
      </c>
      <c r="L140" s="164"/>
      <c r="M140" s="165"/>
    </row>
    <row r="141" spans="1:13" x14ac:dyDescent="0.35">
      <c r="A141" s="85"/>
      <c r="B141" s="237" t="s">
        <v>423</v>
      </c>
      <c r="C141" s="246" t="s">
        <v>424</v>
      </c>
      <c r="D141" s="250">
        <v>1</v>
      </c>
      <c r="E141" s="162">
        <v>3769.56</v>
      </c>
      <c r="F141" s="251">
        <f t="shared" si="6"/>
        <v>3769.56</v>
      </c>
      <c r="G141" s="87" t="s">
        <v>107</v>
      </c>
      <c r="H141" s="154"/>
      <c r="I141" s="73" t="str">
        <f t="shared" si="7"/>
        <v/>
      </c>
      <c r="J141" s="155">
        <v>1</v>
      </c>
      <c r="K141" s="163">
        <f t="shared" si="8"/>
        <v>3769.56</v>
      </c>
      <c r="L141" s="164"/>
      <c r="M141" s="165"/>
    </row>
    <row r="142" spans="1:13" x14ac:dyDescent="0.35">
      <c r="A142" s="85"/>
      <c r="B142" s="237" t="s">
        <v>425</v>
      </c>
      <c r="C142" s="246" t="s">
        <v>426</v>
      </c>
      <c r="D142" s="250">
        <v>1</v>
      </c>
      <c r="E142" s="162">
        <v>3672.9</v>
      </c>
      <c r="F142" s="251">
        <f t="shared" si="6"/>
        <v>3672.9</v>
      </c>
      <c r="G142" s="87" t="s">
        <v>107</v>
      </c>
      <c r="H142" s="154"/>
      <c r="I142" s="73" t="str">
        <f t="shared" si="7"/>
        <v/>
      </c>
      <c r="J142" s="155">
        <v>1</v>
      </c>
      <c r="K142" s="163">
        <f t="shared" si="8"/>
        <v>3672.9</v>
      </c>
      <c r="L142" s="164"/>
      <c r="M142" s="165"/>
    </row>
    <row r="143" spans="1:13" x14ac:dyDescent="0.35">
      <c r="A143" s="85"/>
      <c r="B143" s="237"/>
      <c r="C143" s="246"/>
      <c r="D143" s="250" t="s">
        <v>445</v>
      </c>
      <c r="E143" s="162"/>
      <c r="F143" s="251" t="str">
        <f t="shared" si="6"/>
        <v/>
      </c>
      <c r="G143" s="87" t="s">
        <v>107</v>
      </c>
      <c r="H143" s="154"/>
      <c r="I143" s="73" t="str">
        <f t="shared" si="7"/>
        <v/>
      </c>
      <c r="J143" s="155" t="s">
        <v>445</v>
      </c>
      <c r="K143" s="163"/>
      <c r="L143" s="164"/>
      <c r="M143" s="165"/>
    </row>
    <row r="144" spans="1:13" x14ac:dyDescent="0.35">
      <c r="A144" s="85"/>
      <c r="B144" s="237"/>
      <c r="C144" s="247" t="s">
        <v>427</v>
      </c>
      <c r="D144" s="250" t="s">
        <v>445</v>
      </c>
      <c r="E144" s="162"/>
      <c r="F144" s="251" t="str">
        <f t="shared" si="6"/>
        <v/>
      </c>
      <c r="G144" s="87" t="s">
        <v>107</v>
      </c>
      <c r="H144" s="154"/>
      <c r="I144" s="73" t="str">
        <f t="shared" si="7"/>
        <v/>
      </c>
      <c r="J144" s="155" t="s">
        <v>445</v>
      </c>
      <c r="K144" s="163"/>
      <c r="L144" s="164"/>
      <c r="M144" s="165"/>
    </row>
    <row r="145" spans="1:13" x14ac:dyDescent="0.35">
      <c r="A145" s="85"/>
      <c r="B145" s="237" t="s">
        <v>428</v>
      </c>
      <c r="C145" s="246" t="s">
        <v>429</v>
      </c>
      <c r="D145" s="250">
        <v>5</v>
      </c>
      <c r="E145" s="162">
        <v>446.1</v>
      </c>
      <c r="F145" s="251">
        <f t="shared" si="6"/>
        <v>2230.5</v>
      </c>
      <c r="G145" s="87" t="s">
        <v>107</v>
      </c>
      <c r="H145" s="154"/>
      <c r="I145" s="73" t="str">
        <f t="shared" si="7"/>
        <v/>
      </c>
      <c r="J145" s="155">
        <v>5</v>
      </c>
      <c r="K145" s="163">
        <f t="shared" si="8"/>
        <v>2230.5</v>
      </c>
      <c r="L145" s="164"/>
      <c r="M145" s="165"/>
    </row>
    <row r="146" spans="1:13" x14ac:dyDescent="0.35">
      <c r="A146" s="85"/>
      <c r="B146" s="237" t="s">
        <v>430</v>
      </c>
      <c r="C146" s="246" t="s">
        <v>429</v>
      </c>
      <c r="D146" s="250">
        <v>2</v>
      </c>
      <c r="E146" s="162">
        <v>644.37</v>
      </c>
      <c r="F146" s="251">
        <f t="shared" si="6"/>
        <v>1288.74</v>
      </c>
      <c r="G146" s="87" t="s">
        <v>107</v>
      </c>
      <c r="H146" s="154"/>
      <c r="I146" s="73" t="str">
        <f t="shared" si="7"/>
        <v/>
      </c>
      <c r="J146" s="155">
        <v>2</v>
      </c>
      <c r="K146" s="163">
        <f t="shared" si="8"/>
        <v>1288.74</v>
      </c>
      <c r="L146" s="164"/>
      <c r="M146" s="165"/>
    </row>
    <row r="147" spans="1:13" x14ac:dyDescent="0.35">
      <c r="A147" s="85"/>
      <c r="B147" s="237" t="s">
        <v>431</v>
      </c>
      <c r="C147" s="246" t="s">
        <v>432</v>
      </c>
      <c r="D147" s="250">
        <v>2</v>
      </c>
      <c r="E147" s="162">
        <v>1982.67</v>
      </c>
      <c r="F147" s="251">
        <f t="shared" si="6"/>
        <v>3965.34</v>
      </c>
      <c r="G147" s="87" t="s">
        <v>107</v>
      </c>
      <c r="H147" s="154"/>
      <c r="I147" s="73" t="str">
        <f t="shared" si="7"/>
        <v/>
      </c>
      <c r="J147" s="155">
        <v>2</v>
      </c>
      <c r="K147" s="163">
        <f t="shared" si="8"/>
        <v>3965.34</v>
      </c>
      <c r="L147" s="164"/>
      <c r="M147" s="165"/>
    </row>
    <row r="148" spans="1:13" ht="15" thickBot="1" x14ac:dyDescent="0.4">
      <c r="A148" s="85"/>
      <c r="B148" s="166"/>
      <c r="C148" s="167"/>
      <c r="D148" s="168"/>
      <c r="E148" s="169"/>
      <c r="F148" s="170">
        <f t="shared" si="6"/>
        <v>0</v>
      </c>
      <c r="G148" s="171" t="s">
        <v>107</v>
      </c>
      <c r="H148" s="172"/>
      <c r="I148" s="254" t="str">
        <f t="shared" si="7"/>
        <v/>
      </c>
      <c r="J148" s="173"/>
      <c r="K148" s="174" t="str">
        <f t="shared" si="8"/>
        <v/>
      </c>
      <c r="L148" s="175"/>
      <c r="M148" s="176"/>
    </row>
    <row r="149" spans="1:13" s="111" customFormat="1" x14ac:dyDescent="0.35">
      <c r="C149" s="205" t="s">
        <v>433</v>
      </c>
      <c r="D149" s="206"/>
      <c r="E149" s="177"/>
      <c r="F149" s="207">
        <f>SUM(F7:F148)</f>
        <v>553389.14</v>
      </c>
      <c r="G149" s="177"/>
      <c r="H149" s="177"/>
      <c r="I149" s="178"/>
      <c r="J149" s="208"/>
      <c r="K149" s="207">
        <f>SUM(K7:K148)</f>
        <v>553389.14</v>
      </c>
      <c r="L149" s="207"/>
      <c r="M149" s="255">
        <f>SUM(M7:M148)</f>
        <v>0</v>
      </c>
    </row>
    <row r="150" spans="1:13" s="209" customFormat="1" x14ac:dyDescent="0.35">
      <c r="A150" s="111"/>
      <c r="B150" s="111"/>
      <c r="C150" s="210" t="s">
        <v>434</v>
      </c>
      <c r="D150" s="211"/>
      <c r="E150" s="97"/>
      <c r="F150" s="96">
        <f>SUMIF($G$7:$G$148,"x",$F$7:$F$148)</f>
        <v>553389.14</v>
      </c>
      <c r="G150" s="97"/>
      <c r="H150" s="97"/>
      <c r="I150" s="98"/>
      <c r="J150" s="212"/>
      <c r="K150" s="98">
        <f>SUMIF($G$7:$G$148,"x",K$7:K$148)</f>
        <v>553389.14</v>
      </c>
      <c r="L150" s="98"/>
      <c r="M150" s="214">
        <f>SUMIF($G$7:$G$148,"x",M$7:M$148)</f>
        <v>0</v>
      </c>
    </row>
    <row r="151" spans="1:13" s="209" customFormat="1" x14ac:dyDescent="0.35">
      <c r="A151" s="111"/>
      <c r="B151" s="111"/>
      <c r="C151" s="210" t="s">
        <v>435</v>
      </c>
      <c r="D151" s="211"/>
      <c r="E151" s="97"/>
      <c r="F151" s="99">
        <f>SUMIF($H$7:$H$148,"x",$F$7:$F$148)</f>
        <v>0</v>
      </c>
      <c r="G151" s="97"/>
      <c r="H151" s="97"/>
      <c r="I151" s="98"/>
      <c r="J151" s="212"/>
      <c r="K151" s="98">
        <f>SUMIF($H$7:$H$148,"x",K$7:K$148)</f>
        <v>0</v>
      </c>
      <c r="L151" s="98"/>
      <c r="M151" s="214">
        <f>SUMIF($H$7:$H$148,"x",M$7:M$148)</f>
        <v>0</v>
      </c>
    </row>
    <row r="152" spans="1:13" s="111" customFormat="1" x14ac:dyDescent="0.35">
      <c r="C152" s="215" t="s">
        <v>32</v>
      </c>
      <c r="D152" s="216"/>
      <c r="E152" s="217"/>
      <c r="F152" s="100">
        <f>F149*2.5%</f>
        <v>13834.728500000001</v>
      </c>
      <c r="G152" s="218"/>
      <c r="H152" s="218"/>
      <c r="I152" s="219"/>
      <c r="J152" s="220"/>
      <c r="K152" s="221">
        <f>K149*2.5%</f>
        <v>13834.728500000001</v>
      </c>
      <c r="L152" s="221"/>
      <c r="M152" s="222">
        <f>M149*2.5%</f>
        <v>0</v>
      </c>
    </row>
    <row r="153" spans="1:13" s="209" customFormat="1" x14ac:dyDescent="0.35">
      <c r="A153" s="111"/>
      <c r="B153" s="111"/>
      <c r="C153" s="210" t="s">
        <v>434</v>
      </c>
      <c r="D153" s="223"/>
      <c r="E153" s="224"/>
      <c r="F153" s="98">
        <f>F152*F150/F149</f>
        <v>13834.728500000001</v>
      </c>
      <c r="G153" s="212"/>
      <c r="H153" s="212"/>
      <c r="I153" s="213"/>
      <c r="J153" s="97"/>
      <c r="K153" s="98">
        <f>IFERROR(K152*K150/K149,0)</f>
        <v>13834.728500000001</v>
      </c>
      <c r="L153" s="98"/>
      <c r="M153" s="214">
        <f>IFERROR(M152*M150/M149,0)</f>
        <v>0</v>
      </c>
    </row>
    <row r="154" spans="1:13" s="209" customFormat="1" x14ac:dyDescent="0.35">
      <c r="A154" s="111"/>
      <c r="B154" s="111"/>
      <c r="C154" s="210" t="s">
        <v>435</v>
      </c>
      <c r="D154" s="223"/>
      <c r="E154" s="224"/>
      <c r="F154" s="98">
        <f>F152*F151/F149</f>
        <v>0</v>
      </c>
      <c r="G154" s="212"/>
      <c r="H154" s="212"/>
      <c r="I154" s="213"/>
      <c r="J154" s="97"/>
      <c r="K154" s="98">
        <f>IFERROR(K152*K151/K149,0)</f>
        <v>0</v>
      </c>
      <c r="L154" s="98"/>
      <c r="M154" s="214">
        <f>IFERROR(M152*M151/M149,0)</f>
        <v>0</v>
      </c>
    </row>
    <row r="155" spans="1:13" s="111" customFormat="1" x14ac:dyDescent="0.35">
      <c r="C155" s="225" t="s">
        <v>436</v>
      </c>
      <c r="D155" s="101"/>
      <c r="E155" s="226"/>
      <c r="F155" s="101">
        <f>SUM(F150:F152)</f>
        <v>567223.86849999998</v>
      </c>
      <c r="G155" s="226"/>
      <c r="H155" s="226"/>
      <c r="I155" s="101"/>
      <c r="J155" s="226"/>
      <c r="K155" s="101">
        <f>K149+K152</f>
        <v>567223.86849999998</v>
      </c>
      <c r="L155" s="101"/>
      <c r="M155" s="227">
        <f>M149+M152</f>
        <v>0</v>
      </c>
    </row>
    <row r="156" spans="1:13" s="209" customFormat="1" x14ac:dyDescent="0.35">
      <c r="A156" s="111"/>
      <c r="B156" s="111"/>
      <c r="C156" s="210" t="s">
        <v>437</v>
      </c>
      <c r="D156" s="98"/>
      <c r="E156" s="97"/>
      <c r="F156" s="96">
        <f>SUMIF($G$7:$G$148,"x",$F$7:$F$148)+F153</f>
        <v>567223.86849999998</v>
      </c>
      <c r="G156" s="97"/>
      <c r="H156" s="97"/>
      <c r="I156" s="98"/>
      <c r="J156" s="97"/>
      <c r="K156" s="98">
        <f t="shared" ref="K156:K157" si="9">K150+K153</f>
        <v>567223.86849999998</v>
      </c>
      <c r="L156" s="98"/>
      <c r="M156" s="214">
        <f t="shared" ref="M156:M157" si="10">M150+M153</f>
        <v>0</v>
      </c>
    </row>
    <row r="157" spans="1:13" s="209" customFormat="1" x14ac:dyDescent="0.35">
      <c r="A157" s="111"/>
      <c r="B157" s="111"/>
      <c r="C157" s="210" t="s">
        <v>438</v>
      </c>
      <c r="D157" s="98"/>
      <c r="E157" s="97"/>
      <c r="F157" s="99">
        <f>SUMIF($H$7:$H$148,"x",$F$7:$F$148)+F154</f>
        <v>0</v>
      </c>
      <c r="G157" s="97"/>
      <c r="H157" s="97"/>
      <c r="I157" s="98"/>
      <c r="J157" s="97"/>
      <c r="K157" s="98">
        <f t="shared" si="9"/>
        <v>0</v>
      </c>
      <c r="L157" s="98"/>
      <c r="M157" s="214">
        <f t="shared" si="10"/>
        <v>0</v>
      </c>
    </row>
    <row r="158" spans="1:13" s="111" customFormat="1" x14ac:dyDescent="0.35">
      <c r="C158" s="215" t="s">
        <v>439</v>
      </c>
      <c r="D158" s="228"/>
      <c r="E158" s="217"/>
      <c r="F158" s="181">
        <v>1864.7278126129074</v>
      </c>
      <c r="G158" s="218"/>
      <c r="H158" s="218"/>
      <c r="I158" s="219"/>
      <c r="J158" s="220"/>
      <c r="K158" s="221">
        <f>$F$158*K149/$F$149</f>
        <v>1864.7278126129074</v>
      </c>
      <c r="L158" s="221"/>
      <c r="M158" s="222">
        <f>$F$158*M149/$F$149</f>
        <v>0</v>
      </c>
    </row>
    <row r="159" spans="1:13" s="111" customFormat="1" ht="15" thickBot="1" x14ac:dyDescent="0.4">
      <c r="C159" s="229" t="s">
        <v>440</v>
      </c>
      <c r="D159" s="230"/>
      <c r="E159" s="231"/>
      <c r="F159" s="230">
        <v>0</v>
      </c>
      <c r="G159" s="231"/>
      <c r="H159" s="231"/>
      <c r="I159" s="230"/>
      <c r="J159" s="231"/>
      <c r="K159" s="232">
        <f>$F$159*K149/$F$149</f>
        <v>0</v>
      </c>
      <c r="L159" s="232"/>
      <c r="M159" s="233">
        <f>$F$159*M149/$F$149</f>
        <v>0</v>
      </c>
    </row>
    <row r="160" spans="1:13" x14ac:dyDescent="0.35">
      <c r="A160" s="85"/>
      <c r="B160" s="85"/>
      <c r="C160" s="102" t="s">
        <v>441</v>
      </c>
      <c r="D160" s="103">
        <v>0.2</v>
      </c>
      <c r="E160" s="104"/>
      <c r="F160" s="105">
        <f>F155*D160</f>
        <v>113444.77370000001</v>
      </c>
      <c r="G160" s="106"/>
      <c r="H160" s="106"/>
      <c r="J160" s="106"/>
      <c r="K160" s="85"/>
      <c r="L160" s="85"/>
      <c r="M160" s="85"/>
    </row>
    <row r="161" spans="3:13" ht="15" thickBot="1" x14ac:dyDescent="0.4">
      <c r="C161" s="107" t="s">
        <v>442</v>
      </c>
      <c r="D161" s="108"/>
      <c r="E161" s="109"/>
      <c r="F161" s="110">
        <f>SUM(F155,F160)</f>
        <v>680668.6422</v>
      </c>
      <c r="G161" s="106"/>
      <c r="H161" s="106"/>
      <c r="J161" s="106"/>
      <c r="K161" s="85"/>
      <c r="L161" s="85"/>
      <c r="M161" s="85"/>
    </row>
    <row r="162" spans="3:13" x14ac:dyDescent="0.35">
      <c r="E162" s="106"/>
      <c r="G162" s="106"/>
      <c r="H162" s="106"/>
      <c r="J162" s="106"/>
      <c r="K162" s="85"/>
      <c r="L162" s="85"/>
      <c r="M162" s="85"/>
    </row>
    <row r="163" spans="3:13" x14ac:dyDescent="0.35">
      <c r="E163" s="106"/>
      <c r="G163" s="106"/>
      <c r="H163" s="106"/>
      <c r="J163" s="106"/>
      <c r="K163" s="85"/>
      <c r="L163" s="85"/>
      <c r="M163" s="85"/>
    </row>
    <row r="164" spans="3:13" x14ac:dyDescent="0.35">
      <c r="E164" s="106"/>
      <c r="F164" s="111"/>
      <c r="G164" s="106"/>
      <c r="H164" s="106"/>
      <c r="J164" s="106"/>
      <c r="K164" s="85"/>
      <c r="L164" s="85"/>
      <c r="M164" s="85"/>
    </row>
    <row r="165" spans="3:13" x14ac:dyDescent="0.35">
      <c r="E165" s="106"/>
      <c r="G165" s="106"/>
      <c r="H165" s="106"/>
      <c r="J165" s="106"/>
      <c r="K165" s="85"/>
      <c r="L165" s="85"/>
      <c r="M165" s="85"/>
    </row>
    <row r="166" spans="3:13" x14ac:dyDescent="0.35">
      <c r="E166" s="106"/>
      <c r="G166" s="106"/>
      <c r="H166" s="106"/>
      <c r="J166" s="106"/>
      <c r="K166" s="85"/>
      <c r="L166" s="85"/>
      <c r="M166" s="85"/>
    </row>
    <row r="167" spans="3:13" x14ac:dyDescent="0.35">
      <c r="E167" s="106"/>
      <c r="G167" s="106"/>
      <c r="H167" s="106"/>
      <c r="J167" s="106"/>
      <c r="K167" s="85"/>
      <c r="L167" s="85"/>
      <c r="M167" s="85"/>
    </row>
    <row r="168" spans="3:13" x14ac:dyDescent="0.35">
      <c r="E168" s="106"/>
      <c r="G168" s="106"/>
      <c r="H168" s="106"/>
      <c r="J168" s="106"/>
      <c r="K168" s="85"/>
      <c r="L168" s="85"/>
      <c r="M168" s="85"/>
    </row>
    <row r="169" spans="3:13" x14ac:dyDescent="0.35">
      <c r="E169" s="106"/>
      <c r="G169" s="106"/>
      <c r="H169" s="106"/>
      <c r="J169" s="106"/>
    </row>
    <row r="191" spans="10:10" x14ac:dyDescent="0.35">
      <c r="J191" s="92"/>
    </row>
  </sheetData>
  <mergeCells count="3">
    <mergeCell ref="C4:H4"/>
    <mergeCell ref="J4:M4"/>
    <mergeCell ref="P4:V4"/>
  </mergeCells>
  <conditionalFormatting sqref="D6">
    <cfRule type="expression" dxfId="3" priority="5">
      <formula>AND($T6&lt;&gt;"",$AC6="")</formula>
    </cfRule>
    <cfRule type="expression" dxfId="2" priority="6">
      <formula>$T6&lt;&gt;""</formula>
    </cfRule>
  </conditionalFormatting>
  <conditionalFormatting sqref="P7:V10">
    <cfRule type="expression" dxfId="1" priority="1">
      <formula>AND($CC7&lt;&gt;"",$CL7="")</formula>
    </cfRule>
    <cfRule type="expression" dxfId="0" priority="2">
      <formula>$CC7&lt;&gt;""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6" ma:contentTypeDescription="Create a new document." ma:contentTypeScope="" ma:versionID="efcef6f8485b4785fb830dd5888b8fa2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4a961b49b7300377d410957567efa52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E4FA77-257B-4A9C-A119-D9F9C68C352F}">
  <ds:schemaRefs>
    <ds:schemaRef ds:uri="http://purl.org/dc/terms/"/>
    <ds:schemaRef ds:uri="http://purl.org/dc/elements/1.1/"/>
    <ds:schemaRef ds:uri="http://www.w3.org/XML/1998/namespace"/>
    <ds:schemaRef ds:uri="http://schemas.microsoft.com/office/2006/metadata/properties"/>
    <ds:schemaRef ds:uri="d65e48b5-f38d-431e-9b4f-47403bf4583f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4295b89e-2911-42f0-a767-8ca596d6842f"/>
    <ds:schemaRef ds:uri="a4634551-c501-4e5e-ac96-dde1e0c9b252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41EAB8-3E26-467D-94E7-F3F864D826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6.1. Lisa 1 Parendustööd</vt:lpstr>
      <vt:lpstr>Lisa 6.1. Lisa 2 Sisustus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Kerli Kikojan</cp:lastModifiedBy>
  <cp:revision/>
  <dcterms:created xsi:type="dcterms:W3CDTF">2011-09-27T10:48:38Z</dcterms:created>
  <dcterms:modified xsi:type="dcterms:W3CDTF">2023-07-14T12:25:20Z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